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9705" yWindow="45" windowWidth="9510" windowHeight="12105" tabRatio="891" firstSheet="4" activeTab="14"/>
  </bookViews>
  <sheets>
    <sheet name="Index" sheetId="1" r:id="rId1"/>
    <sheet name="01 Quarterly revenue" sheetId="2" r:id="rId2"/>
    <sheet name="02 Regional results" sheetId="34" r:id="rId3"/>
    <sheet name="03 Adjusted income statement" sheetId="4" r:id="rId4"/>
    <sheet name="04 Cash flow" sheetId="5" r:id="rId5"/>
    <sheet name="05 Half-year regional analysis" sheetId="6" r:id="rId6"/>
    <sheet name="06 Mobile customers" sheetId="8" r:id="rId7"/>
    <sheet name="07 Churn" sheetId="9" r:id="rId8"/>
    <sheet name="08 Voice usage" sheetId="10" r:id="rId9"/>
    <sheet name="09 Messaging usage" sheetId="11" r:id="rId10"/>
    <sheet name="10 Data usage" sheetId="12" r:id="rId11"/>
    <sheet name="11 ARPU" sheetId="13" r:id="rId12"/>
    <sheet name="12 Smartphones" sheetId="14" r:id="rId13"/>
    <sheet name="13 Fixed broadband customers" sheetId="15" r:id="rId14"/>
    <sheet name="14 Average forex rates" sheetId="16" r:id="rId15"/>
    <sheet name="15 Definitions" sheetId="17" r:id="rId16"/>
  </sheets>
  <definedNames>
    <definedName name="_xlnm._FilterDatabase" localSheetId="1" hidden="1">'01 Quarterly revenue'!$T$2:$T$174</definedName>
    <definedName name="_xlnm._FilterDatabase" localSheetId="2" hidden="1">'02 Regional results'!$K$2:$K$350</definedName>
    <definedName name="FY_reg_results">#REF!</definedName>
    <definedName name="_xlnm.Print_Area" localSheetId="1">'01 Quarterly revenue'!$B$1:$T$204</definedName>
    <definedName name="_xlnm.Print_Area" localSheetId="2">'02 Regional results'!$B$1:$L$393</definedName>
    <definedName name="_xlnm.Print_Area" localSheetId="3">'03 Adjusted income statement'!$B$1:$F$77</definedName>
    <definedName name="_xlnm.Print_Area" localSheetId="4">'04 Cash flow'!$A$1:$L$45</definedName>
    <definedName name="_xlnm.Print_Area" localSheetId="5">'05 Half-year regional analysis'!$A$1:$AC$54</definedName>
    <definedName name="_xlnm.Print_Area" localSheetId="6">'06 Mobile customers'!$B$1:$AF$54</definedName>
    <definedName name="_xlnm.Print_Area" localSheetId="7">'07 Churn'!$A$1:$L$44</definedName>
    <definedName name="_xlnm.Print_Area" localSheetId="8">'08 Voice usage'!$B$1:$N$35</definedName>
    <definedName name="_xlnm.Print_Area" localSheetId="9">'09 Messaging usage'!$B$1:$N$35</definedName>
    <definedName name="_xlnm.Print_Area" localSheetId="10">'10 Data usage'!$B$1:$N$36</definedName>
    <definedName name="_xlnm.Print_Area" localSheetId="12">'12 Smartphones'!$B$1:$W$29</definedName>
    <definedName name="_xlnm.Print_Area" localSheetId="13">'13 Fixed broadband customers'!$B$1:$V$43</definedName>
    <definedName name="_xlnm.Print_Area" localSheetId="15">'15 Definitions'!$A$3:$B$60</definedName>
    <definedName name="_xlnm.Print_Area" localSheetId="0">Index!$B$1:$P$38</definedName>
    <definedName name="_xlnm.Print_Titles" localSheetId="1">'01 Quarterly revenue'!$2:$3</definedName>
    <definedName name="_xlnm.Print_Titles" localSheetId="2">'02 Regional results'!$1:$3</definedName>
    <definedName name="regionalresults_web" localSheetId="2">'02 Regional results'!$B$1:$I$394</definedName>
    <definedName name="regionalresults_web">#REF!</definedName>
  </definedNames>
  <calcPr calcId="145621"/>
</workbook>
</file>

<file path=xl/calcChain.xml><?xml version="1.0" encoding="utf-8"?>
<calcChain xmlns="http://schemas.openxmlformats.org/spreadsheetml/2006/main">
  <c r="AF41" i="8" l="1"/>
  <c r="AF39" i="8"/>
  <c r="AF37" i="8"/>
  <c r="AF36" i="8"/>
  <c r="AF35" i="8"/>
  <c r="AF34" i="8"/>
  <c r="AF33" i="8"/>
  <c r="AF32" i="8"/>
  <c r="AF29" i="8"/>
  <c r="AF28" i="8"/>
  <c r="AF27" i="8"/>
  <c r="AF24" i="8"/>
  <c r="AF22" i="8"/>
  <c r="AF21" i="8"/>
  <c r="AF20" i="8"/>
  <c r="AF19" i="8"/>
  <c r="AF18" i="8"/>
  <c r="AF17" i="8"/>
  <c r="AF16" i="8"/>
  <c r="AF15" i="8"/>
  <c r="AF14" i="8"/>
  <c r="AF13" i="8"/>
  <c r="AF10" i="8"/>
  <c r="AF9" i="8"/>
  <c r="AF8" i="8"/>
  <c r="AF7" i="8"/>
  <c r="AF6" i="8"/>
  <c r="H302" i="34" l="1"/>
  <c r="G302" i="34"/>
  <c r="F302" i="34"/>
  <c r="E302" i="34"/>
  <c r="H298" i="34"/>
  <c r="H306" i="34" s="1"/>
  <c r="H308" i="34" s="1"/>
  <c r="H312" i="34" s="1"/>
  <c r="H318" i="34" s="1"/>
  <c r="G298" i="34"/>
  <c r="G306" i="34" s="1"/>
  <c r="G308" i="34" s="1"/>
  <c r="G312" i="34" s="1"/>
  <c r="G318" i="34" s="1"/>
  <c r="F298" i="34"/>
  <c r="F306" i="34" s="1"/>
  <c r="F308" i="34" s="1"/>
  <c r="F312" i="34" s="1"/>
  <c r="E298" i="34"/>
  <c r="E306" i="34" s="1"/>
  <c r="E308" i="34" s="1"/>
  <c r="E312" i="34" s="1"/>
  <c r="H273" i="34"/>
  <c r="G273" i="34"/>
  <c r="F273" i="34"/>
  <c r="E273" i="34"/>
  <c r="H269" i="34"/>
  <c r="H277" i="34" s="1"/>
  <c r="H279" i="34" s="1"/>
  <c r="H283" i="34" s="1"/>
  <c r="G269" i="34"/>
  <c r="G277" i="34" s="1"/>
  <c r="G279" i="34" s="1"/>
  <c r="G283" i="34" s="1"/>
  <c r="F269" i="34"/>
  <c r="F277" i="34" s="1"/>
  <c r="F279" i="34" s="1"/>
  <c r="F283" i="34" s="1"/>
  <c r="E269" i="34"/>
  <c r="E277" i="34" s="1"/>
  <c r="E279" i="34" s="1"/>
  <c r="E283" i="34" s="1"/>
  <c r="H157" i="34"/>
  <c r="G157" i="34"/>
  <c r="F157" i="34"/>
  <c r="E157" i="34"/>
  <c r="H153" i="34"/>
  <c r="H161" i="34" s="1"/>
  <c r="H163" i="34" s="1"/>
  <c r="H167" i="34" s="1"/>
  <c r="G153" i="34"/>
  <c r="G161" i="34" s="1"/>
  <c r="G163" i="34" s="1"/>
  <c r="G167" i="34" s="1"/>
  <c r="G173" i="34" s="1"/>
  <c r="F153" i="34"/>
  <c r="F161" i="34" s="1"/>
  <c r="F163" i="34" s="1"/>
  <c r="F167" i="34" s="1"/>
  <c r="E153" i="34"/>
  <c r="E161" i="34" s="1"/>
  <c r="E163" i="34" s="1"/>
  <c r="E167" i="34" s="1"/>
  <c r="H70" i="34"/>
  <c r="G70" i="34"/>
  <c r="F70" i="34"/>
  <c r="E70" i="34"/>
  <c r="H66" i="34"/>
  <c r="H74" i="34" s="1"/>
  <c r="H76" i="34" s="1"/>
  <c r="H80" i="34" s="1"/>
  <c r="G66" i="34"/>
  <c r="G74" i="34" s="1"/>
  <c r="G76" i="34" s="1"/>
  <c r="G80" i="34" s="1"/>
  <c r="G86" i="34" s="1"/>
  <c r="F66" i="34"/>
  <c r="F74" i="34" s="1"/>
  <c r="F76" i="34" s="1"/>
  <c r="F80" i="34" s="1"/>
  <c r="E66" i="34"/>
  <c r="E74" i="34" s="1"/>
  <c r="E76" i="34" s="1"/>
  <c r="E80" i="34" s="1"/>
  <c r="M185" i="2"/>
  <c r="L185" i="2"/>
  <c r="K185" i="2"/>
  <c r="J185" i="2"/>
  <c r="I185" i="2"/>
  <c r="H185" i="2"/>
  <c r="G185" i="2"/>
  <c r="F185" i="2"/>
  <c r="M181" i="2"/>
  <c r="L181" i="2"/>
  <c r="L189" i="2" s="1"/>
  <c r="K181" i="2"/>
  <c r="J181" i="2"/>
  <c r="J189" i="2" s="1"/>
  <c r="I181" i="2"/>
  <c r="I189" i="2" s="1"/>
  <c r="H181" i="2"/>
  <c r="H189" i="2" s="1"/>
  <c r="G181" i="2"/>
  <c r="F181" i="2"/>
  <c r="F189" i="2" l="1"/>
  <c r="M189" i="2"/>
  <c r="H320" i="34"/>
  <c r="F291" i="34"/>
  <c r="F289" i="34"/>
  <c r="E88" i="34"/>
  <c r="E86" i="34"/>
  <c r="F173" i="34"/>
  <c r="F175" i="34"/>
  <c r="E175" i="34"/>
  <c r="E173" i="34"/>
  <c r="E320" i="34"/>
  <c r="E318" i="34"/>
  <c r="H86" i="34"/>
  <c r="H88" i="34"/>
  <c r="F320" i="34"/>
  <c r="F318" i="34"/>
  <c r="H289" i="34"/>
  <c r="H291" i="34"/>
  <c r="F88" i="34"/>
  <c r="F86" i="34"/>
  <c r="H175" i="34"/>
  <c r="H173" i="34"/>
  <c r="E291" i="34"/>
  <c r="E289" i="34"/>
  <c r="G189" i="2"/>
  <c r="K189" i="2"/>
  <c r="N163" i="2" l="1"/>
  <c r="M163" i="2"/>
  <c r="L163" i="2"/>
  <c r="K163" i="2"/>
  <c r="J163" i="2"/>
  <c r="I163" i="2"/>
  <c r="H163" i="2"/>
  <c r="G163" i="2"/>
  <c r="F163" i="2"/>
  <c r="N159" i="2"/>
  <c r="M159" i="2"/>
  <c r="L159" i="2"/>
  <c r="K159" i="2"/>
  <c r="J159" i="2"/>
  <c r="I159" i="2"/>
  <c r="H159" i="2"/>
  <c r="G159" i="2"/>
  <c r="F159" i="2"/>
  <c r="N148" i="2"/>
  <c r="M148" i="2"/>
  <c r="L148" i="2"/>
  <c r="K148" i="2"/>
  <c r="J148" i="2"/>
  <c r="I148" i="2"/>
  <c r="H148" i="2"/>
  <c r="G148" i="2"/>
  <c r="F148" i="2"/>
  <c r="N144" i="2"/>
  <c r="N152" i="2" s="1"/>
  <c r="M144" i="2"/>
  <c r="L144" i="2"/>
  <c r="K144" i="2"/>
  <c r="J144" i="2"/>
  <c r="J152" i="2" s="1"/>
  <c r="I144" i="2"/>
  <c r="H144" i="2"/>
  <c r="G144" i="2"/>
  <c r="F144" i="2"/>
  <c r="F152" i="2" s="1"/>
  <c r="N133" i="2"/>
  <c r="M133" i="2"/>
  <c r="L133" i="2"/>
  <c r="K133" i="2"/>
  <c r="J133" i="2"/>
  <c r="I133" i="2"/>
  <c r="H133" i="2"/>
  <c r="G133" i="2"/>
  <c r="F133" i="2"/>
  <c r="N129" i="2"/>
  <c r="M129" i="2"/>
  <c r="L129" i="2"/>
  <c r="K129" i="2"/>
  <c r="J129" i="2"/>
  <c r="I129" i="2"/>
  <c r="H129" i="2"/>
  <c r="G129" i="2"/>
  <c r="F129" i="2"/>
  <c r="S108" i="2"/>
  <c r="R108" i="2"/>
  <c r="Q108" i="2"/>
  <c r="N118" i="2"/>
  <c r="M118" i="2"/>
  <c r="L118" i="2"/>
  <c r="K118" i="2"/>
  <c r="J118" i="2"/>
  <c r="I118" i="2"/>
  <c r="H118" i="2"/>
  <c r="G118" i="2"/>
  <c r="F118" i="2"/>
  <c r="N114" i="2"/>
  <c r="M114" i="2"/>
  <c r="M122" i="2" s="1"/>
  <c r="L114" i="2"/>
  <c r="K114" i="2"/>
  <c r="J114" i="2"/>
  <c r="I114" i="2"/>
  <c r="I122" i="2" s="1"/>
  <c r="H114" i="2"/>
  <c r="G114" i="2"/>
  <c r="F114" i="2"/>
  <c r="I137" i="2" l="1"/>
  <c r="M137" i="2"/>
  <c r="G152" i="2"/>
  <c r="K152" i="2"/>
  <c r="I167" i="2"/>
  <c r="M167" i="2"/>
  <c r="I152" i="2"/>
  <c r="M152" i="2"/>
  <c r="F137" i="2"/>
  <c r="J137" i="2"/>
  <c r="N137" i="2"/>
  <c r="H152" i="2"/>
  <c r="H122" i="2"/>
  <c r="L122" i="2"/>
  <c r="G137" i="2"/>
  <c r="K137" i="2"/>
  <c r="H137" i="2"/>
  <c r="L137" i="2"/>
  <c r="F122" i="2"/>
  <c r="J122" i="2"/>
  <c r="N122" i="2"/>
  <c r="G122" i="2"/>
  <c r="K122" i="2"/>
  <c r="F167" i="2"/>
  <c r="J167" i="2"/>
  <c r="N167" i="2"/>
  <c r="G167" i="2"/>
  <c r="K167" i="2"/>
  <c r="H167" i="2"/>
  <c r="L167" i="2"/>
  <c r="N92" i="2"/>
  <c r="M92" i="2"/>
  <c r="L92" i="2"/>
  <c r="K92" i="2"/>
  <c r="J92" i="2"/>
  <c r="I92" i="2"/>
  <c r="H92" i="2"/>
  <c r="G92" i="2"/>
  <c r="F92" i="2"/>
  <c r="N88" i="2"/>
  <c r="M88" i="2"/>
  <c r="L88" i="2"/>
  <c r="K88" i="2"/>
  <c r="J88" i="2"/>
  <c r="I88" i="2"/>
  <c r="H88" i="2"/>
  <c r="G88" i="2"/>
  <c r="F88" i="2"/>
  <c r="N77" i="2"/>
  <c r="M77" i="2"/>
  <c r="L77" i="2"/>
  <c r="K77" i="2"/>
  <c r="J77" i="2"/>
  <c r="I77" i="2"/>
  <c r="H77" i="2"/>
  <c r="G77" i="2"/>
  <c r="F77" i="2"/>
  <c r="N73" i="2"/>
  <c r="M73" i="2"/>
  <c r="L73" i="2"/>
  <c r="K73" i="2"/>
  <c r="J73" i="2"/>
  <c r="I73" i="2"/>
  <c r="H73" i="2"/>
  <c r="G73" i="2"/>
  <c r="F73" i="2"/>
  <c r="N62" i="2"/>
  <c r="M62" i="2"/>
  <c r="L62" i="2"/>
  <c r="K62" i="2"/>
  <c r="J62" i="2"/>
  <c r="I62" i="2"/>
  <c r="H62" i="2"/>
  <c r="G62" i="2"/>
  <c r="F62" i="2"/>
  <c r="N58" i="2"/>
  <c r="M58" i="2"/>
  <c r="L58" i="2"/>
  <c r="K58" i="2"/>
  <c r="J58" i="2"/>
  <c r="I58" i="2"/>
  <c r="H58" i="2"/>
  <c r="G58" i="2"/>
  <c r="F58" i="2"/>
  <c r="N47" i="2"/>
  <c r="M47" i="2"/>
  <c r="L47" i="2"/>
  <c r="K47" i="2"/>
  <c r="J47" i="2"/>
  <c r="I47" i="2"/>
  <c r="H47" i="2"/>
  <c r="G47" i="2"/>
  <c r="F47" i="2"/>
  <c r="N43" i="2"/>
  <c r="M43" i="2"/>
  <c r="L43" i="2"/>
  <c r="K43" i="2"/>
  <c r="J43" i="2"/>
  <c r="I43" i="2"/>
  <c r="H43" i="2"/>
  <c r="G43" i="2"/>
  <c r="F43" i="2"/>
  <c r="N32" i="2"/>
  <c r="M32" i="2"/>
  <c r="L32" i="2"/>
  <c r="K32" i="2"/>
  <c r="J32" i="2"/>
  <c r="I32" i="2"/>
  <c r="H32" i="2"/>
  <c r="G32" i="2"/>
  <c r="F32" i="2"/>
  <c r="N28" i="2"/>
  <c r="M28" i="2"/>
  <c r="L28" i="2"/>
  <c r="K28" i="2"/>
  <c r="J28" i="2"/>
  <c r="I28" i="2"/>
  <c r="H28" i="2"/>
  <c r="G28" i="2"/>
  <c r="F28" i="2"/>
  <c r="N8" i="2"/>
  <c r="M8" i="2"/>
  <c r="K8" i="2"/>
  <c r="J8" i="2"/>
  <c r="I8" i="2"/>
  <c r="H8" i="2"/>
  <c r="G8" i="2"/>
  <c r="F8" i="2"/>
  <c r="N13" i="2"/>
  <c r="M13" i="2"/>
  <c r="L13" i="2"/>
  <c r="K13" i="2"/>
  <c r="J13" i="2"/>
  <c r="I13" i="2"/>
  <c r="H13" i="2"/>
  <c r="G13" i="2"/>
  <c r="F13" i="2"/>
  <c r="N17" i="2"/>
  <c r="M17" i="2"/>
  <c r="L17" i="2"/>
  <c r="K17" i="2"/>
  <c r="J17" i="2"/>
  <c r="I17" i="2"/>
  <c r="H17" i="2"/>
  <c r="G17" i="2"/>
  <c r="F17" i="2"/>
  <c r="G96" i="2" l="1"/>
  <c r="K96" i="2"/>
  <c r="M36" i="2"/>
  <c r="J21" i="2"/>
  <c r="F51" i="2"/>
  <c r="J51" i="2"/>
  <c r="H96" i="2"/>
  <c r="L96" i="2"/>
  <c r="H66" i="2"/>
  <c r="L66" i="2"/>
  <c r="H21" i="2"/>
  <c r="F66" i="2"/>
  <c r="J66" i="2"/>
  <c r="N66" i="2"/>
  <c r="H81" i="2"/>
  <c r="L81" i="2"/>
  <c r="I36" i="2"/>
  <c r="H51" i="2"/>
  <c r="L51" i="2"/>
  <c r="G51" i="2"/>
  <c r="K51" i="2"/>
  <c r="G66" i="2"/>
  <c r="K66" i="2"/>
  <c r="N81" i="2"/>
  <c r="I81" i="2"/>
  <c r="M81" i="2"/>
  <c r="N21" i="2"/>
  <c r="F96" i="2"/>
  <c r="J96" i="2"/>
  <c r="I51" i="2"/>
  <c r="M51" i="2"/>
  <c r="I66" i="2"/>
  <c r="M66" i="2"/>
  <c r="G81" i="2"/>
  <c r="K81" i="2"/>
  <c r="I96" i="2"/>
  <c r="M96" i="2"/>
  <c r="N96" i="2"/>
  <c r="F81" i="2"/>
  <c r="J81" i="2"/>
  <c r="N51" i="2"/>
  <c r="G36" i="2"/>
  <c r="K36" i="2"/>
  <c r="H36" i="2"/>
  <c r="L36" i="2"/>
  <c r="F36" i="2"/>
  <c r="J36" i="2"/>
  <c r="N36" i="2"/>
  <c r="L21" i="2"/>
  <c r="M21" i="2"/>
  <c r="I21" i="2"/>
  <c r="F21" i="2"/>
  <c r="G21" i="2"/>
  <c r="K21" i="2"/>
  <c r="F28" i="4" l="1"/>
  <c r="E28" i="4"/>
  <c r="I5" i="5" l="1"/>
  <c r="I4" i="5"/>
  <c r="L4" i="5" s="1"/>
  <c r="F52" i="4" l="1"/>
  <c r="F11" i="4" l="1"/>
  <c r="E11" i="4"/>
  <c r="E12" i="4" s="1"/>
  <c r="E9" i="4"/>
  <c r="F9" i="4"/>
  <c r="E52" i="4"/>
  <c r="E54" i="4" s="1"/>
  <c r="E56" i="4" s="1"/>
  <c r="F54" i="4"/>
  <c r="F56" i="4" s="1"/>
  <c r="E37" i="4"/>
  <c r="E39" i="4" s="1"/>
  <c r="E45" i="4" s="1"/>
  <c r="E47" i="4" s="1"/>
  <c r="F37" i="4"/>
  <c r="F39" i="4" s="1"/>
  <c r="F45" i="4" s="1"/>
  <c r="F47" i="4" s="1"/>
  <c r="F32" i="4" l="1"/>
  <c r="E32" i="4"/>
  <c r="F68" i="4" l="1"/>
  <c r="F73" i="4" s="1"/>
  <c r="E68" i="4"/>
  <c r="E73" i="4" s="1"/>
  <c r="E14" i="4"/>
  <c r="E17" i="4" s="1"/>
  <c r="E19" i="4" s="1"/>
  <c r="F7" i="4"/>
  <c r="E7" i="4"/>
  <c r="I34" i="5"/>
  <c r="I26" i="5"/>
  <c r="L27" i="5"/>
  <c r="I31" i="5"/>
  <c r="I29" i="5"/>
  <c r="I25" i="5"/>
  <c r="I24" i="5"/>
  <c r="I19" i="5"/>
  <c r="I18" i="5"/>
  <c r="I17" i="5"/>
  <c r="I16" i="5"/>
  <c r="I12" i="5"/>
  <c r="I11" i="5"/>
  <c r="I10" i="5"/>
  <c r="H9" i="5"/>
  <c r="I3" i="5"/>
  <c r="G4" i="5"/>
  <c r="F9" i="5"/>
  <c r="F7" i="5"/>
  <c r="F14" i="5" s="1"/>
  <c r="F21" i="5" s="1"/>
  <c r="F33" i="5" s="1"/>
  <c r="F36" i="5" s="1"/>
  <c r="I9" i="5" l="1"/>
  <c r="G285" i="34"/>
  <c r="G289" i="34" s="1"/>
  <c r="L34" i="5" l="1"/>
  <c r="L31" i="5"/>
  <c r="L30" i="5"/>
  <c r="L29" i="5"/>
  <c r="L28" i="5"/>
  <c r="L26" i="5"/>
  <c r="L25" i="5"/>
  <c r="L24" i="5"/>
  <c r="L23" i="5"/>
  <c r="L19" i="5"/>
  <c r="L18" i="5"/>
  <c r="L17" i="5"/>
  <c r="L16" i="5"/>
  <c r="L12" i="5"/>
  <c r="L11" i="5"/>
  <c r="L10" i="5"/>
  <c r="L9" i="5"/>
  <c r="L3" i="5"/>
  <c r="K34" i="5"/>
  <c r="I7" i="5"/>
  <c r="L7" i="5" s="1"/>
  <c r="L14" i="5" l="1"/>
  <c r="L21" i="5" s="1"/>
  <c r="L33" i="5" s="1"/>
  <c r="I14" i="5"/>
  <c r="I21" i="5" s="1"/>
  <c r="I33" i="5" s="1"/>
  <c r="I36" i="5" s="1"/>
  <c r="L36" i="5" s="1"/>
  <c r="L5" i="5"/>
  <c r="L151" i="2"/>
  <c r="L150" i="2"/>
  <c r="L152" i="2" l="1"/>
  <c r="P108" i="2"/>
  <c r="G34" i="5"/>
  <c r="G31" i="5"/>
  <c r="G30" i="5"/>
  <c r="G29" i="5"/>
  <c r="G28" i="5"/>
  <c r="G26" i="5"/>
  <c r="G25" i="5"/>
  <c r="G24" i="5"/>
  <c r="G23" i="5"/>
  <c r="G19" i="5"/>
  <c r="G18" i="5"/>
  <c r="G17" i="5"/>
  <c r="G16" i="5"/>
  <c r="G13" i="5"/>
  <c r="G12" i="5"/>
  <c r="G11" i="5"/>
  <c r="G10" i="5"/>
  <c r="K5" i="5"/>
  <c r="G5" i="5" s="1"/>
  <c r="G3" i="5"/>
  <c r="G320" i="34"/>
  <c r="G291" i="34"/>
  <c r="G175" i="34"/>
  <c r="G88" i="34"/>
  <c r="G9" i="5" l="1"/>
  <c r="F12" i="4"/>
  <c r="F14" i="4" s="1"/>
  <c r="G7" i="5"/>
  <c r="F17" i="4" l="1"/>
  <c r="F19" i="4" s="1"/>
  <c r="G14" i="5"/>
  <c r="G21" i="5" l="1"/>
  <c r="G33" i="5" l="1"/>
  <c r="G36" i="5" l="1"/>
  <c r="L8" i="2"/>
</calcChain>
</file>

<file path=xl/sharedStrings.xml><?xml version="1.0" encoding="utf-8"?>
<sst xmlns="http://schemas.openxmlformats.org/spreadsheetml/2006/main" count="1305" uniqueCount="361">
  <si>
    <t>Vodafone Group Plc</t>
  </si>
  <si>
    <t>1 Quarterly revenue analysis</t>
  </si>
  <si>
    <t>2 Regional results</t>
  </si>
  <si>
    <t>3 Adjusted income statement</t>
  </si>
  <si>
    <t>4 Cash flow</t>
  </si>
  <si>
    <t>5 Half-year regional analysis</t>
  </si>
  <si>
    <t>Disclaimer</t>
  </si>
  <si>
    <t>Q1 12/13</t>
  </si>
  <si>
    <t>Q2 12/13</t>
  </si>
  <si>
    <t>Q3 12/13</t>
  </si>
  <si>
    <t>Q4 12/13</t>
  </si>
  <si>
    <t>Q1 13/14</t>
  </si>
  <si>
    <t>Q2 13/14</t>
  </si>
  <si>
    <t>£m </t>
  </si>
  <si>
    <t>Africa, Middle East and Asia Pacific</t>
  </si>
  <si>
    <t>Non-Controlled Interests, Common Functions and eliminations</t>
  </si>
  <si>
    <t>Revenue</t>
  </si>
  <si>
    <t>Mobile in-bundle revenue</t>
  </si>
  <si>
    <t>Contract</t>
  </si>
  <si>
    <t>Prepay</t>
  </si>
  <si>
    <t>Total</t>
  </si>
  <si>
    <t>Mobile out-of-bundle revenue</t>
  </si>
  <si>
    <t>Mobile incoming revenue</t>
  </si>
  <si>
    <t>Fixed line service revenue</t>
  </si>
  <si>
    <t>Other service revenue</t>
  </si>
  <si>
    <t>Service revenue</t>
  </si>
  <si>
    <t>Germany</t>
  </si>
  <si>
    <t>Germany service revenue</t>
  </si>
  <si>
    <t>UK</t>
  </si>
  <si>
    <t>UK service revenue</t>
  </si>
  <si>
    <t>Turkey service revenue</t>
  </si>
  <si>
    <t>Eliminations</t>
  </si>
  <si>
    <t>Italy service revenue</t>
  </si>
  <si>
    <t>Spain</t>
  </si>
  <si>
    <t>Spain service revenue</t>
  </si>
  <si>
    <t>India service revenue</t>
  </si>
  <si>
    <t>Vodacom service revenue</t>
  </si>
  <si>
    <t>Notes:</t>
  </si>
  <si>
    <t>1</t>
  </si>
  <si>
    <t>2</t>
  </si>
  <si>
    <t>From 1 April 2013 Cable &amp; Wireless Worldwide plc has been integrated into the UK, Ireland and Common Functions.</t>
  </si>
  <si>
    <t>Vodacom refers to the Group's interests in Vodacom Group Limited and its subsidiaries including those located outside of South Africa.</t>
  </si>
  <si>
    <t>Included within the Other Africa, Middle East and Asia Pacific segment.</t>
  </si>
  <si>
    <t>H1 12/13</t>
  </si>
  <si>
    <t>H1 13/14</t>
  </si>
  <si>
    <t>FY 12/13</t>
  </si>
  <si>
    <t>Mobile-out-of-bundle revenue</t>
  </si>
  <si>
    <r>
      <rPr>
        <sz val="10"/>
        <rFont val="Vodafone Rg"/>
        <family val="2"/>
      </rPr>
      <t>Fixed line revenue</t>
    </r>
    <r>
      <rPr>
        <vertAlign val="superscript"/>
        <sz val="10"/>
        <rFont val="Vodafone Rg"/>
        <family val="2"/>
      </rPr>
      <t xml:space="preserve"> </t>
    </r>
  </si>
  <si>
    <t>Other revenue</t>
  </si>
  <si>
    <t>Direct costs</t>
  </si>
  <si>
    <t>Customer costs</t>
  </si>
  <si>
    <t>Operating expenses</t>
  </si>
  <si>
    <t>EBITDA</t>
  </si>
  <si>
    <t>Depreciation and amortisation:</t>
  </si>
  <si>
    <t>Acquired intangibles</t>
  </si>
  <si>
    <t>Purchased licences</t>
  </si>
  <si>
    <t>Other</t>
  </si>
  <si>
    <t>Share of result in associates</t>
  </si>
  <si>
    <t>Adjusted operating profit</t>
  </si>
  <si>
    <t>EBITDA margin</t>
  </si>
  <si>
    <t>Capital expenditure</t>
  </si>
  <si>
    <t>£m</t>
  </si>
  <si>
    <t>Depreciation and amortisation</t>
  </si>
  <si>
    <t>Discontinued operations</t>
  </si>
  <si>
    <r>
      <rPr>
        <b/>
        <sz val="10"/>
        <rFont val="Vodafone Rg"/>
        <family val="2"/>
      </rPr>
      <t>Group adjusted operating profit</t>
    </r>
    <r>
      <rPr>
        <b/>
        <vertAlign val="superscript"/>
        <sz val="10"/>
        <rFont val="Vodafone Rg"/>
        <family val="2"/>
      </rPr>
      <t xml:space="preserve"> 1</t>
    </r>
  </si>
  <si>
    <t>Adjusted investment income and financing costs</t>
  </si>
  <si>
    <t>Group adjusted profit before taxation</t>
  </si>
  <si>
    <t>Adjusted income tax expense</t>
  </si>
  <si>
    <t>Non-controlling interests</t>
  </si>
  <si>
    <t>Adjusted profit</t>
  </si>
  <si>
    <t>Weighted average number of shares - basic</t>
  </si>
  <si>
    <t>Closing number of shares outstanding</t>
  </si>
  <si>
    <t>Investment income and financing costs</t>
  </si>
  <si>
    <r>
      <rPr>
        <sz val="10"/>
        <color indexed="8"/>
        <rFont val="Vodafone Rg"/>
        <family val="2"/>
      </rPr>
      <t xml:space="preserve">     Reconciling items</t>
    </r>
    <r>
      <rPr>
        <vertAlign val="superscript"/>
        <sz val="10"/>
        <color indexed="8"/>
        <rFont val="Vodafone Rg"/>
        <family val="2"/>
      </rPr>
      <t xml:space="preserve"> 1</t>
    </r>
  </si>
  <si>
    <t xml:space="preserve">     Discontinued operations</t>
  </si>
  <si>
    <t>Income tax expense</t>
  </si>
  <si>
    <t>Adjusted effective tax rate</t>
  </si>
  <si>
    <t>Adjustments to derive adjusted profit before tax</t>
  </si>
  <si>
    <t>Share of associates' and joint ventures' tax</t>
  </si>
  <si>
    <t>Tax on adjustments to derive adjusted profit before tax</t>
  </si>
  <si>
    <t>Total tax (credit)/expense</t>
  </si>
  <si>
    <t>Adjusted EPS calculation</t>
  </si>
  <si>
    <t>Adjusted profit for EPS calculation</t>
  </si>
  <si>
    <t>Adjustments:</t>
  </si>
  <si>
    <t>Other income and expense</t>
  </si>
  <si>
    <r>
      <rPr>
        <sz val="10"/>
        <rFont val="Vodafone Rg"/>
        <family val="2"/>
      </rPr>
      <t>Non-operating income and expense</t>
    </r>
    <r>
      <rPr>
        <vertAlign val="superscript"/>
        <sz val="10"/>
        <rFont val="Vodafone Rg"/>
        <family val="2"/>
      </rPr>
      <t>1</t>
    </r>
  </si>
  <si>
    <r>
      <rPr>
        <sz val="10"/>
        <rFont val="Vodafone Rg"/>
        <family val="2"/>
      </rPr>
      <t>Investment income and financing costs</t>
    </r>
    <r>
      <rPr>
        <vertAlign val="superscript"/>
        <sz val="10"/>
        <rFont val="Vodafone Rg"/>
        <family val="2"/>
      </rPr>
      <t>1</t>
    </r>
  </si>
  <si>
    <r>
      <rPr>
        <sz val="10"/>
        <rFont val="Vodafone Rg"/>
        <family val="2"/>
      </rPr>
      <t>Taxation</t>
    </r>
    <r>
      <rPr>
        <vertAlign val="superscript"/>
        <sz val="10"/>
        <rFont val="Vodafone Rg"/>
        <family val="2"/>
      </rPr>
      <t>1</t>
    </r>
  </si>
  <si>
    <r>
      <rPr>
        <sz val="10"/>
        <rFont val="Vodafone Rg"/>
        <family val="2"/>
      </rPr>
      <t>Non-controlling interests</t>
    </r>
    <r>
      <rPr>
        <vertAlign val="superscript"/>
        <sz val="10"/>
        <rFont val="Vodafone Rg"/>
        <family val="2"/>
      </rPr>
      <t>1</t>
    </r>
  </si>
  <si>
    <t>Profit/(loss) attributable to equity shareholders</t>
  </si>
  <si>
    <t>Note:</t>
  </si>
  <si>
    <t>Working capital</t>
  </si>
  <si>
    <t>Cash generated by operations</t>
  </si>
  <si>
    <r>
      <rPr>
        <sz val="10"/>
        <rFont val="Vodafone Rg"/>
        <family val="2"/>
      </rPr>
      <t>Cash capital expenditure</t>
    </r>
    <r>
      <rPr>
        <vertAlign val="superscript"/>
        <sz val="10"/>
        <rFont val="Vodafone Rg"/>
        <family val="2"/>
      </rPr>
      <t>1</t>
    </r>
  </si>
  <si>
    <t>Cash expenditure</t>
  </si>
  <si>
    <t>Working capital movement in respect of capital expenditure</t>
  </si>
  <si>
    <t>Disposal of property, plant and equipment</t>
  </si>
  <si>
    <t>Operating free cash flow</t>
  </si>
  <si>
    <t>Taxation</t>
  </si>
  <si>
    <r>
      <rPr>
        <sz val="10"/>
        <rFont val="Vodafone Rg"/>
        <family val="2"/>
      </rPr>
      <t>Dividends received from associates and investments</t>
    </r>
    <r>
      <rPr>
        <vertAlign val="superscript"/>
        <sz val="10"/>
        <rFont val="Vodafone Rg"/>
        <family val="2"/>
      </rPr>
      <t>2</t>
    </r>
  </si>
  <si>
    <t>Dividends paid to non-controlling shareholders in subsidiaries</t>
  </si>
  <si>
    <t>Interest received and paid</t>
  </si>
  <si>
    <t>Free cash flow</t>
  </si>
  <si>
    <r>
      <rPr>
        <sz val="10"/>
        <rFont val="Vodafone Rg"/>
        <family val="2"/>
      </rPr>
      <t>Tax settlement</t>
    </r>
    <r>
      <rPr>
        <vertAlign val="superscript"/>
        <sz val="10"/>
        <rFont val="Vodafone Rg"/>
        <family val="2"/>
      </rPr>
      <t>2</t>
    </r>
  </si>
  <si>
    <t>Licence and spectrum payments</t>
  </si>
  <si>
    <r>
      <rPr>
        <sz val="10"/>
        <rFont val="Vodafone Rg"/>
        <family val="2"/>
      </rPr>
      <t>Acquisitions and disposals</t>
    </r>
    <r>
      <rPr>
        <vertAlign val="superscript"/>
        <sz val="10"/>
        <rFont val="Vodafone Rg"/>
        <family val="2"/>
      </rPr>
      <t>2</t>
    </r>
  </si>
  <si>
    <t>Equity dividends paid</t>
  </si>
  <si>
    <t>Purchase of treasury shares</t>
  </si>
  <si>
    <t>Foreign exchange</t>
  </si>
  <si>
    <t>Income dividend from Verizon Wireless</t>
  </si>
  <si>
    <r>
      <rPr>
        <sz val="10"/>
        <rFont val="Vodafone Rg"/>
        <family val="2"/>
      </rPr>
      <t>Other</t>
    </r>
    <r>
      <rPr>
        <vertAlign val="superscript"/>
        <sz val="10"/>
        <rFont val="Vodafone Rg"/>
        <family val="2"/>
      </rPr>
      <t>2</t>
    </r>
  </si>
  <si>
    <t>Net debt decrease/(increase)</t>
  </si>
  <si>
    <t>Opening net debt</t>
  </si>
  <si>
    <t>Closing net debt</t>
  </si>
  <si>
    <t>Cash capital expenditure comprises the purchase of property, plant and equipment and intangible assets, other than licence and spectrum payments, during the year.</t>
  </si>
  <si>
    <t>3</t>
  </si>
  <si>
    <t>Capitalised fixed asset additions</t>
  </si>
  <si>
    <t xml:space="preserve">   Netherlands</t>
  </si>
  <si>
    <t xml:space="preserve">   Turkey</t>
  </si>
  <si>
    <t xml:space="preserve">   Romania</t>
  </si>
  <si>
    <t>Intra-region eliminations</t>
  </si>
  <si>
    <t xml:space="preserve">   Greece</t>
  </si>
  <si>
    <t xml:space="preserve">   Portugal</t>
  </si>
  <si>
    <t>India</t>
  </si>
  <si>
    <t>Other AMAP</t>
  </si>
  <si>
    <t xml:space="preserve">   Egypt</t>
  </si>
  <si>
    <t>Common Functions and Non-Controlled Interests</t>
  </si>
  <si>
    <t>Inter-region eliminations</t>
  </si>
  <si>
    <t>Group</t>
  </si>
  <si>
    <t>On 27 July 2012 the Group acquired the entire share capital of Cable &amp; Wireless Worldwide plc ('CWW'). From 1 April 2013 CWW was integrated into the UK, Ireland and Common Functions.</t>
  </si>
  <si>
    <t>4</t>
  </si>
  <si>
    <t>5</t>
  </si>
  <si>
    <t>Non-Controlled Interests and Common Functions</t>
  </si>
  <si>
    <t>Closing customers (in thousands)</t>
  </si>
  <si>
    <r>
      <rPr>
        <b/>
        <sz val="10"/>
        <rFont val="Vodafone Rg"/>
        <family val="2"/>
      </rPr>
      <t>Prepaid percentage</t>
    </r>
    <r>
      <rPr>
        <b/>
        <vertAlign val="superscript"/>
        <sz val="10"/>
        <rFont val="Vodafone Rg"/>
        <family val="2"/>
      </rPr>
      <t>1</t>
    </r>
  </si>
  <si>
    <t>Net additions (in thousands)</t>
  </si>
  <si>
    <t>Netherlands</t>
  </si>
  <si>
    <t>Turkey</t>
  </si>
  <si>
    <t>Hungary</t>
  </si>
  <si>
    <t>Ireland</t>
  </si>
  <si>
    <t>Romania</t>
  </si>
  <si>
    <t>Greece</t>
  </si>
  <si>
    <t>Portugal</t>
  </si>
  <si>
    <t>Albania</t>
  </si>
  <si>
    <t>Malta</t>
  </si>
  <si>
    <t>Other Africa, Middle East and Asia Pacific</t>
  </si>
  <si>
    <t>Egypt</t>
  </si>
  <si>
    <t>Ghana</t>
  </si>
  <si>
    <t>New Zealand</t>
  </si>
  <si>
    <t>Prepaid customer percentages are calculated on a venture basis.</t>
  </si>
  <si>
    <t>The quarter ended 30 September 2013 included 335,000 of other movements relating to the restatement of the customer base.</t>
  </si>
  <si>
    <t>The quarter ended 31 March 2013 included 331,000 of other movements relating to a change in the disconnection policy.</t>
  </si>
  <si>
    <t>6</t>
  </si>
  <si>
    <t>Vodacom refers to the Group’s interests in Vodacom Group Limited and its subsidiaries including those located outside of South Africa.</t>
  </si>
  <si>
    <t>7</t>
  </si>
  <si>
    <t>The quarter ended 30 June 2012 included 4,507,000 disconnections related to a change in disconnection policy from seven months to 90 days in the operations outside of South Africa and the quarter ended 30 June 2013 included 1,159,000 of other movements relating to the restatement of the customer base.</t>
  </si>
  <si>
    <t>Prepaid</t>
  </si>
  <si>
    <t xml:space="preserve">Italy </t>
  </si>
  <si>
    <r>
      <rPr>
        <b/>
        <sz val="10"/>
        <rFont val="Vodafone Rg"/>
        <family val="2"/>
      </rPr>
      <t>Vodacom</t>
    </r>
    <r>
      <rPr>
        <b/>
        <vertAlign val="superscript"/>
        <sz val="8"/>
        <rFont val="Vodafone Rg"/>
        <family val="2"/>
      </rPr>
      <t>1</t>
    </r>
  </si>
  <si>
    <t>Vodacom refers to the Group’s interests in Vodacom Group Limited and its subsidiaries, including those located outside of South Africa.</t>
  </si>
  <si>
    <t>Total voice minutes information presented in the table above represents network minutes, or the volume of minutes handled by each local network, and includes incoming, outgoing and visitor calls. The voice minutes information in respect of Germany and New Zealand reflects billed minutes under which calls are rounded up to the nearest minute under certain tariffs.</t>
  </si>
  <si>
    <t xml:space="preserve">Messaging volumes represent total SMS and MMS message volumes including outgoing, incoming, wholesale and roaming. </t>
  </si>
  <si>
    <t>Vodacom includes wholesale messaging volumes from 1 June 2012.</t>
  </si>
  <si>
    <t>Data volumes represent the sum of downlink traffic and uplink traffic, all APNs (for example web, wap, corporate APNs, MMS), femto traffic (if applicable), inbound roamers and MVNOs excluding data resulting from voice over LTE traffic.</t>
  </si>
  <si>
    <t>The conversion methodology used is 1 megabyte (MB) = 1000 kilobytes (kB).</t>
  </si>
  <si>
    <t>Germany (EUR)</t>
  </si>
  <si>
    <t>UK (GBP)</t>
  </si>
  <si>
    <t>Netherlands (EUR)</t>
  </si>
  <si>
    <t>Turkey (TRY)</t>
  </si>
  <si>
    <t>Romania (EUR)</t>
  </si>
  <si>
    <t>Italy (EUR)</t>
  </si>
  <si>
    <t>Spain (EUR)</t>
  </si>
  <si>
    <t>Greece (EUR)</t>
  </si>
  <si>
    <t>Portugal (EUR)</t>
  </si>
  <si>
    <t>India (INR)</t>
  </si>
  <si>
    <t>Egypt (EGP)</t>
  </si>
  <si>
    <t>The number of smartphone devices divided by the number of registered SIMs, excluding data only SIMs.</t>
  </si>
  <si>
    <t>Number of customers with a smartphone which has an integrated data tariff or data add on or data usage entitlement as part of a committed fee.</t>
  </si>
  <si>
    <t>Czech Republic</t>
  </si>
  <si>
    <t>Qatar</t>
  </si>
  <si>
    <t>On 31 October 2012 the Group acquired 100% interest in TelstraClear Limited.</t>
  </si>
  <si>
    <t>FY 13/14</t>
  </si>
  <si>
    <t>H1</t>
  </si>
  <si>
    <t>H2</t>
  </si>
  <si>
    <t>FY</t>
  </si>
  <si>
    <t>Euro</t>
  </si>
  <si>
    <t>United States dollar</t>
  </si>
  <si>
    <t>Egyptian pound</t>
  </si>
  <si>
    <t>Indian rupee</t>
  </si>
  <si>
    <t>Turkish lira</t>
  </si>
  <si>
    <t>South African rand</t>
  </si>
  <si>
    <t>Q1</t>
  </si>
  <si>
    <t>Q2</t>
  </si>
  <si>
    <t>Q3</t>
  </si>
  <si>
    <t>Q4</t>
  </si>
  <si>
    <t>Definition of terms</t>
  </si>
  <si>
    <t>Acquired intangibles amortisation</t>
  </si>
  <si>
    <t>Amortisation relating to intangible assets identified and recognised separately in respect of a business combination in excess of the intangible assets recognised by the acquiree prior to acquisition.</t>
  </si>
  <si>
    <t>Acquisition costs</t>
  </si>
  <si>
    <t xml:space="preserve">The total of connection fees, trade commissions and equipment costs relating to new customer connections. </t>
  </si>
  <si>
    <t>ARPU</t>
  </si>
  <si>
    <t>Mobile in-bundle customer revenue, mobile out-of-bundle customer revenue and mobile incoming revenue divided by average customers.</t>
  </si>
  <si>
    <t>Capitalised expenditure</t>
  </si>
  <si>
    <t xml:space="preserve">This measure includes the aggregate of capitalised property, plant and equipment additions and capitalised software costs.  </t>
  </si>
  <si>
    <t>Churn</t>
  </si>
  <si>
    <t>Annualised total gross customer disconnections in the period divided by the average total customers in the period.</t>
  </si>
  <si>
    <t>Customer costs include acquisition costs, being the total of connection fees, trade commissions and equipment costs relating to new customer connections, and retention costs, being the total of trade commissions, loyalty scheme and equipment costs relating to customer retention and upgrades, as well as expenses related to ongoing commissions.</t>
  </si>
  <si>
    <t>Data attachment</t>
  </si>
  <si>
    <t>Depreciation and other amortisation</t>
  </si>
  <si>
    <t xml:space="preserve">This measure includes the profit or loss on disposal of property, plant and equipment and computer software.  </t>
  </si>
  <si>
    <t>Direct costs include interconnect costs and other direct costs of providing services.</t>
  </si>
  <si>
    <t>Interconnect costs</t>
  </si>
  <si>
    <t>A charge paid by Vodafone to other fixed line or mobile operators when a Vodafone customer calls a customer connected to a different network.</t>
  </si>
  <si>
    <t>Mobile customer</t>
  </si>
  <si>
    <t>A mobile customer is defined as a subscriber identity module ('SIM'), or in territories where SIMs do not exist, a unique mobile telephone number which has access to the network for any purpose, including data only usage, except telemetric applications. Telemetric applications include, but  are not limited to, asset and equipment tracking, mobile payment and billing functionality, e.g. vending machines and meter readings, and include voice enabled customers whose usage is limited to a central service operation, e.g. emergency response applications in vehicles.</t>
  </si>
  <si>
    <t>Represents revenue from bundles that include a specified number of minutes, messages or megabytes of data that can be used for no additional charge, with some expectation of recurrence.</t>
  </si>
  <si>
    <r>
      <rPr>
        <sz val="10"/>
        <rFont val="Vodafone Rg"/>
        <family val="2"/>
      </rPr>
      <t xml:space="preserve">Mobile in-bundle revenue </t>
    </r>
    <r>
      <rPr>
        <sz val="10"/>
        <rFont val="Calibri"/>
        <family val="2"/>
      </rPr>
      <t>–</t>
    </r>
    <r>
      <rPr>
        <sz val="10"/>
        <rFont val="Vodafone Rg"/>
        <family val="2"/>
      </rPr>
      <t xml:space="preserve"> Contract</t>
    </r>
  </si>
  <si>
    <t>Revenue from all bundles and add-ons lasting 30 days or more.</t>
  </si>
  <si>
    <t>Mobile in-bundle revenue – Prepay</t>
  </si>
  <si>
    <t>Revenue from bundles lasting seven days or more.</t>
  </si>
  <si>
    <t>Comprises revenue from termination rates for voice and messaging to Vodafone customers.</t>
  </si>
  <si>
    <t>Net debt</t>
  </si>
  <si>
    <t>Long-term borrowings, short-term borrowings and mark-to-market adjustments on financing instruments less cash and cash equivalents.</t>
  </si>
  <si>
    <t>Operating costs</t>
  </si>
  <si>
    <t>Operating expenses plus customer costs other than acquisition and retention costs.</t>
  </si>
  <si>
    <t>Cash generated from operations after cash payments for capital expenditure (excludes capital licence and spectrum payments) and cash receipts from the disposal of intangible assets and property, plant and equipment.</t>
  </si>
  <si>
    <t xml:space="preserve">Organic growth </t>
  </si>
  <si>
    <t>Out-of-bundle</t>
  </si>
  <si>
    <t>Revenue from minutes, messages or megabytes of data which are in excess of the amount included in customer bundles.</t>
  </si>
  <si>
    <t>Purchased licence amortisation</t>
  </si>
  <si>
    <t>Amortisation relating to capitalised licence and spectrum fees purchased directly by the Group or existing on recognition through business combination accounting and such fees recognised by an acquiree prior to acquisition.</t>
  </si>
  <si>
    <t>Retention costs</t>
  </si>
  <si>
    <t xml:space="preserve">The total of trade commissions, loyalty scheme and equipment costs relating to customer retention and upgrade.  </t>
  </si>
  <si>
    <t>Service revenue comprises all revenue related to the provision of ongoing services including, but not limited to, monthly access charges, airtime usage, roaming, incoming and outgoing network usage by non-Vodafone customers and interconnect charges for incoming calls.</t>
  </si>
  <si>
    <t>SIMs</t>
  </si>
  <si>
    <t>See "mobile customer".</t>
  </si>
  <si>
    <t>Smartphone penetration</t>
  </si>
  <si>
    <t>Share of result in associates and joint ventures</t>
  </si>
  <si>
    <t xml:space="preserve">The sum of the regional amounts may not be equal to Group totals due to Non-Controlled Interests and Common Functions and intercompany eliminations.                </t>
  </si>
  <si>
    <r>
      <t>Organic % change</t>
    </r>
    <r>
      <rPr>
        <vertAlign val="superscript"/>
        <sz val="10"/>
        <rFont val="Vodafone Rg"/>
        <family val="2"/>
      </rPr>
      <t>2</t>
    </r>
  </si>
  <si>
    <t>6 Mobile customers</t>
  </si>
  <si>
    <t>7 Churn</t>
  </si>
  <si>
    <t>8 Voice usage</t>
  </si>
  <si>
    <t>9 Messaging usage</t>
  </si>
  <si>
    <t>10 Data usage</t>
  </si>
  <si>
    <t>11 ARPU</t>
  </si>
  <si>
    <t>12 Smartphones</t>
  </si>
  <si>
    <t>13 Fixed broadband customers</t>
  </si>
  <si>
    <t>14 Average foreign exchange rates</t>
  </si>
  <si>
    <t>15 Definition of terms</t>
  </si>
  <si>
    <r>
      <t>Smartphone penetration</t>
    </r>
    <r>
      <rPr>
        <b/>
        <vertAlign val="superscript"/>
        <sz val="10"/>
        <rFont val="Vodafone Rg"/>
        <family val="2"/>
      </rPr>
      <t>1</t>
    </r>
  </si>
  <si>
    <r>
      <t>Data attachment</t>
    </r>
    <r>
      <rPr>
        <b/>
        <vertAlign val="superscript"/>
        <sz val="10"/>
        <rFont val="Vodafone Rg"/>
        <family val="2"/>
      </rPr>
      <t>2</t>
    </r>
  </si>
  <si>
    <r>
      <t>Italy</t>
    </r>
    <r>
      <rPr>
        <vertAlign val="superscript"/>
        <sz val="10"/>
        <rFont val="Vodafone Rg"/>
        <family val="2"/>
      </rPr>
      <t>3</t>
    </r>
  </si>
  <si>
    <r>
      <t>Vodacom</t>
    </r>
    <r>
      <rPr>
        <vertAlign val="superscript"/>
        <sz val="10"/>
        <rFont val="Vodafone Rg"/>
        <family val="2"/>
      </rPr>
      <t>5</t>
    </r>
  </si>
  <si>
    <r>
      <t>Other</t>
    </r>
    <r>
      <rPr>
        <vertAlign val="superscript"/>
        <sz val="10"/>
        <rFont val="Vodafone Rg"/>
        <family val="2"/>
      </rPr>
      <t>2</t>
    </r>
  </si>
  <si>
    <r>
      <t>Closing customers (in thousands)</t>
    </r>
    <r>
      <rPr>
        <b/>
        <vertAlign val="superscript"/>
        <sz val="10"/>
        <rFont val="Vodafone Rg"/>
        <family val="2"/>
      </rPr>
      <t>1</t>
    </r>
  </si>
  <si>
    <r>
      <t>Net additions (in thousands)</t>
    </r>
    <r>
      <rPr>
        <b/>
        <vertAlign val="superscript"/>
        <sz val="10"/>
        <rFont val="Vodafone Rg"/>
        <family val="2"/>
      </rPr>
      <t>1</t>
    </r>
  </si>
  <si>
    <t>Europe</t>
  </si>
  <si>
    <r>
      <t>Vodacom (ZAR)</t>
    </r>
    <r>
      <rPr>
        <b/>
        <vertAlign val="superscript"/>
        <sz val="10"/>
        <rFont val="Vodafone Rg"/>
        <family val="2"/>
      </rPr>
      <t>1</t>
    </r>
  </si>
  <si>
    <t>Average revenue per user</t>
  </si>
  <si>
    <t>Q3 13/14</t>
  </si>
  <si>
    <t>Other Europe</t>
  </si>
  <si>
    <t xml:space="preserve">Other </t>
  </si>
  <si>
    <t>H2 12/13</t>
  </si>
  <si>
    <t>Africa, Middle East and Asia Pacific on a management basis</t>
  </si>
  <si>
    <t>Included within the Other Europe segment.</t>
  </si>
  <si>
    <t>Continuing operations</t>
  </si>
  <si>
    <t>Q4 13/14</t>
  </si>
  <si>
    <t>H2 13/14</t>
  </si>
  <si>
    <t>FY 14/15</t>
  </si>
  <si>
    <t>Index</t>
  </si>
  <si>
    <t>For convenience, this document, which contains unaudited information, is a collation of financial information from previous Vodafone Group Plc press releases, modified as set out in the footnotes, but does not contain sufficient information to allow a full understanding of the historic results and state of affairs of the Vodafone Group. The financial information in this document only contains tabular information from the consolidated financial statements. For further information please refer to the relevant press releases for the interim management statements, half-year and full year financial results for the financial years ended 31 March 2013 and 31 March 2014. All the press releases can be found on the Investor Relations section of the Vodafone website at vodafone.com/investor.
This document also contains certain non-GAAP financial information. The Group’s management believes these measures provide valuable additional information in understanding the performance of the Group or the Group’s businesses because they provide measures used by the Group to assess performance. However, this additional information presented is not uniformly defined by all companies, including those in the Group’s industry. Accordingly, it may not be comparable with similarly titled measures and disclosures by other companies. Additionally, although these measures are important in the management of the business, they should not be viewed in isolation or as replacements for, or alternatives to, but rather as complementary to, the comparable GAAP measures.
Vodafone, the Vodafone logos and Vodacom, are trade marks of the Vodafone Group.  Other product and company names mentioned herein may be the 
trademarks of their respective owners.</t>
  </si>
  <si>
    <r>
      <t>Italy</t>
    </r>
    <r>
      <rPr>
        <vertAlign val="superscript"/>
        <sz val="10"/>
        <rFont val="Vodafone Rg"/>
        <family val="2"/>
      </rPr>
      <t>2</t>
    </r>
  </si>
  <si>
    <t>#</t>
  </si>
  <si>
    <t>For further information refer to page 19 of the preliminary announcement for the year ended 31 March 2014, page 23 of the half-year financial report for the six months ended 30 September 2013, page 22 of the preliminary announcement for the year ended 31 March 2013 and page 21 of the half-year financial report for the six months ended 30 September 2012.</t>
  </si>
  <si>
    <r>
      <t>Special dividend</t>
    </r>
    <r>
      <rPr>
        <vertAlign val="superscript"/>
        <sz val="10"/>
        <rFont val="Vodafone Rg"/>
        <family val="2"/>
      </rPr>
      <t>2</t>
    </r>
  </si>
  <si>
    <t>Income tax expense:</t>
  </si>
  <si>
    <t>Removal of post-disposal VZW tax</t>
  </si>
  <si>
    <t>Adjusted income tax expense for calculating adjusted effective tax rate</t>
  </si>
  <si>
    <t>Profit/(loss) before tax:</t>
  </si>
  <si>
    <t>Total profit/(loss) before tax</t>
  </si>
  <si>
    <t>Share of associates' and joint ventures' tax and non-controlling interest</t>
  </si>
  <si>
    <t>Adjusted profit before tax for calculating adjusted effective tax rate</t>
  </si>
  <si>
    <t>Continuing operations before recognition of deferred tax</t>
  </si>
  <si>
    <t>Deferred tax on current year movement of Luxembourg losses</t>
  </si>
  <si>
    <t>Adjusted earnings per share</t>
  </si>
  <si>
    <t>EBITDA and adjusted operating profit have been redefined to exclude restructuring costs in the six months ended 31 March 2014: £234 million (Six months ended 30 September 2013: £121 million, six months ended 31 March 2013: £248 million, six months ended 30 September 2012: £63 million).</t>
  </si>
  <si>
    <t>Impairment losses</t>
  </si>
  <si>
    <t>Amortisation of acquired customer base and brand intangible assets</t>
  </si>
  <si>
    <t>Restructuring costs</t>
  </si>
  <si>
    <r>
      <t>Discontinued and other items</t>
    </r>
    <r>
      <rPr>
        <vertAlign val="superscript"/>
        <sz val="10"/>
        <rFont val="Vodafone Rg"/>
        <family val="2"/>
      </rPr>
      <t>1</t>
    </r>
  </si>
  <si>
    <t>Removal of VZW trading results and tax after 2 September</t>
  </si>
  <si>
    <t>Total income tax expense - continuing items</t>
  </si>
  <si>
    <t>Income tax expense - discontinued operations</t>
  </si>
  <si>
    <t>Recognition of deferred tax asset for losses in Germany and Luxembourg</t>
  </si>
  <si>
    <t>Tax liability on US rationalisation and reorganisation</t>
  </si>
  <si>
    <t>Adjusted profit before tax</t>
  </si>
  <si>
    <t>Q1 14/15</t>
  </si>
  <si>
    <r>
      <t>Italy</t>
    </r>
    <r>
      <rPr>
        <b/>
        <vertAlign val="superscript"/>
        <sz val="10"/>
        <rFont val="Vodafone Rg"/>
        <family val="2"/>
      </rPr>
      <t>5</t>
    </r>
  </si>
  <si>
    <r>
      <t>Organic % change</t>
    </r>
    <r>
      <rPr>
        <vertAlign val="superscript"/>
        <sz val="10"/>
        <rFont val="Vodafone Rg"/>
        <family val="2"/>
      </rPr>
      <t>1</t>
    </r>
  </si>
  <si>
    <t>Group revenue</t>
  </si>
  <si>
    <t>Group EBITDA</t>
  </si>
  <si>
    <t>Africa, Middle East and Asia Pacific ('AMAP')</t>
  </si>
  <si>
    <r>
      <t xml:space="preserve">   Other</t>
    </r>
    <r>
      <rPr>
        <vertAlign val="superscript"/>
        <sz val="10"/>
        <rFont val="Vodafone Rg"/>
        <family val="2"/>
      </rPr>
      <t>4</t>
    </r>
  </si>
  <si>
    <t>Year ended 31 March 2014 results reflect average exchange rates of £1:€1.19 and £1:US$1.59.</t>
  </si>
  <si>
    <r>
      <t>Group</t>
    </r>
    <r>
      <rPr>
        <b/>
        <vertAlign val="superscript"/>
        <sz val="10"/>
        <rFont val="Vodafone Rg"/>
        <family val="2"/>
      </rPr>
      <t>1, 3, 4</t>
    </r>
  </si>
  <si>
    <r>
      <t>Germany</t>
    </r>
    <r>
      <rPr>
        <b/>
        <vertAlign val="superscript"/>
        <sz val="10"/>
        <rFont val="Vodafone Rg"/>
        <family val="2"/>
      </rPr>
      <t>2</t>
    </r>
  </si>
  <si>
    <r>
      <t>Italy</t>
    </r>
    <r>
      <rPr>
        <b/>
        <vertAlign val="superscript"/>
        <sz val="10"/>
        <rFont val="Vodafone Rg"/>
        <family val="2"/>
      </rPr>
      <t>3</t>
    </r>
  </si>
  <si>
    <t>MEMORANDUM:</t>
  </si>
  <si>
    <r>
      <t>Italy (100% ownership)</t>
    </r>
    <r>
      <rPr>
        <b/>
        <vertAlign val="superscript"/>
        <sz val="10"/>
        <rFont val="Vodafone Rg"/>
        <family val="2"/>
      </rPr>
      <t>3</t>
    </r>
  </si>
  <si>
    <r>
      <t>Italy (100% ownership)</t>
    </r>
    <r>
      <rPr>
        <b/>
        <vertAlign val="superscript"/>
        <sz val="10"/>
        <rFont val="Vodafone Rg"/>
        <family val="2"/>
      </rPr>
      <t>5</t>
    </r>
  </si>
  <si>
    <t>For further information refer to page 10, 11, 12 and 33 of the preliminary announcement for the year ended 31 March 2014.</t>
  </si>
  <si>
    <r>
      <t>EBITDA</t>
    </r>
    <r>
      <rPr>
        <vertAlign val="superscript"/>
        <sz val="10"/>
        <rFont val="Vodafone Rg"/>
        <family val="2"/>
      </rPr>
      <t>1</t>
    </r>
  </si>
  <si>
    <t>Regional results</t>
  </si>
  <si>
    <r>
      <t>Adjusted operating profit/(loss)</t>
    </r>
    <r>
      <rPr>
        <vertAlign val="superscript"/>
        <sz val="10"/>
        <rFont val="Vodafone Rg"/>
        <family val="2"/>
      </rPr>
      <t>1</t>
    </r>
  </si>
  <si>
    <r>
      <t>Italy</t>
    </r>
    <r>
      <rPr>
        <vertAlign val="superscript"/>
        <sz val="11.5"/>
        <rFont val="Vodafone Rg"/>
        <family val="2"/>
      </rPr>
      <t>2</t>
    </r>
  </si>
  <si>
    <r>
      <t xml:space="preserve">   Cable &amp; Wireless Worldwide</t>
    </r>
    <r>
      <rPr>
        <vertAlign val="superscript"/>
        <sz val="10"/>
        <rFont val="Vodafone Rg"/>
        <family val="2"/>
      </rPr>
      <t>3</t>
    </r>
  </si>
  <si>
    <r>
      <t>Italy (100% ownership)</t>
    </r>
    <r>
      <rPr>
        <vertAlign val="superscript"/>
        <sz val="10"/>
        <rFont val="Vodafone Rg"/>
        <family val="2"/>
      </rPr>
      <t>2</t>
    </r>
  </si>
  <si>
    <t>Mobile customers</t>
  </si>
  <si>
    <r>
      <t>Germany</t>
    </r>
    <r>
      <rPr>
        <vertAlign val="superscript"/>
        <sz val="10"/>
        <rFont val="Vodafone Rg"/>
        <family val="2"/>
      </rPr>
      <t>2</t>
    </r>
  </si>
  <si>
    <r>
      <t>Italy</t>
    </r>
    <r>
      <rPr>
        <vertAlign val="superscript"/>
        <sz val="8.5"/>
        <rFont val="Vodafone Rg"/>
        <family val="2"/>
      </rPr>
      <t>3</t>
    </r>
  </si>
  <si>
    <r>
      <t>Italy (100% ownership)</t>
    </r>
    <r>
      <rPr>
        <vertAlign val="superscript"/>
        <sz val="10"/>
        <rFont val="Vodafone Rg"/>
        <family val="2"/>
      </rPr>
      <t>3</t>
    </r>
  </si>
  <si>
    <r>
      <t>Spain</t>
    </r>
    <r>
      <rPr>
        <vertAlign val="superscript"/>
        <sz val="10"/>
        <rFont val="Vodafone Rg"/>
        <family val="2"/>
      </rPr>
      <t>4</t>
    </r>
  </si>
  <si>
    <r>
      <t>Vodacom</t>
    </r>
    <r>
      <rPr>
        <vertAlign val="superscript"/>
        <sz val="10"/>
        <rFont val="Vodafone Rg"/>
        <family val="2"/>
      </rPr>
      <t>5, 6</t>
    </r>
  </si>
  <si>
    <r>
      <t>Total voice minutes (in millions)</t>
    </r>
    <r>
      <rPr>
        <b/>
        <vertAlign val="superscript"/>
        <sz val="8"/>
        <rFont val="Vodafone Rg"/>
        <family val="2"/>
      </rPr>
      <t>1</t>
    </r>
  </si>
  <si>
    <r>
      <t>Vodacom</t>
    </r>
    <r>
      <rPr>
        <vertAlign val="superscript"/>
        <sz val="10"/>
        <rFont val="Vodafone Rg"/>
        <family val="2"/>
      </rPr>
      <t>3</t>
    </r>
  </si>
  <si>
    <r>
      <t>Messaging usage (in millions)</t>
    </r>
    <r>
      <rPr>
        <b/>
        <vertAlign val="superscript"/>
        <sz val="8"/>
        <rFont val="Vodafone Rg"/>
        <family val="2"/>
      </rPr>
      <t>1</t>
    </r>
  </si>
  <si>
    <r>
      <t>Vodacom</t>
    </r>
    <r>
      <rPr>
        <vertAlign val="superscript"/>
        <sz val="10"/>
        <rFont val="Vodafone Rg"/>
        <family val="2"/>
      </rPr>
      <t>3, 4</t>
    </r>
  </si>
  <si>
    <r>
      <t>Data usage (in millions)</t>
    </r>
    <r>
      <rPr>
        <b/>
        <vertAlign val="superscript"/>
        <sz val="8"/>
        <rFont val="Vodafone Rg"/>
        <family val="2"/>
      </rPr>
      <t>1</t>
    </r>
  </si>
  <si>
    <t>Figures from Q3 13/14 include Kabel Deutschland following its acquisition on 14 October 2013.</t>
  </si>
  <si>
    <r>
      <t>Germany</t>
    </r>
    <r>
      <rPr>
        <vertAlign val="superscript"/>
        <sz val="8.5"/>
        <rFont val="Vodafone Rg"/>
        <family val="2"/>
      </rPr>
      <t>1</t>
    </r>
  </si>
  <si>
    <r>
      <t>New Zealand</t>
    </r>
    <r>
      <rPr>
        <vertAlign val="superscript"/>
        <sz val="10"/>
        <rFont val="Vodafone Rg"/>
        <family val="2"/>
      </rPr>
      <t>4</t>
    </r>
  </si>
  <si>
    <t xml:space="preserve">Operating free cash flow after cash flows in relation to taxation, interest, dividends received from associates and investments, and dividends paid to non-controlling shareholders in subsidiaries but before licence and spectrum payments. </t>
  </si>
  <si>
    <t>The percentage movements in organic growth are presented to reflect operating performance on a comparable basis, both in terms of merger and acquisition activity and movements in foreign exchange rates. From 1 April 2013 the Group revised its intra-group roaming charges. These changes have had an impact on reported service revenue for the Group and by country and regionally since 1 April 2013. Whilst prior period reported revenue has not been restated, to ensure comparability in organic growth rates, Group, country and regional revenue in the prior financial periods have been recalculated based on the new pricing structure to form the basis for our organic calculations.</t>
  </si>
  <si>
    <t>Organic growth presents performance on a comparable basis, both in terms of merger and acquisition activity and movements in foreign exchange rates. From 1 April 2013 the Group revised its intra-group roaming charges. These changes have had an impact on reported service revenue for Group and by country and regionally since 1 April 2013. Whilst prior period reported revenue has not been restated, to ensure comparability in organic growth rates, Group, country and regional revenue in the prior financial periods have been recalculated based on the new pricing structure to form the basis for our organic calculations.</t>
  </si>
  <si>
    <t xml:space="preserve">Organic growth presents performance on a comparable basis, both in terms of merger and acquisition activity and foreign exchange rates. From 1 April 2013 the Group revised its intra-group roaming charges. These changes have had an impact on reported service revenue for the Group and by country and regionally since 1 April 2013. Whilst prior period reported revenue has not been restated, to ensure comparability in organic growth rates, Group, country and regional revenue in the prior financial periods have been recalculated based on the new pricing structure to form the basis for our organic calculations. </t>
  </si>
  <si>
    <t>-</t>
  </si>
  <si>
    <t>The Group acquired the outstanding 23.2% minority stake in Vodafone Italy on 21 February 2014 and was fully consolidated effective from that date. Historical information on Vodafone Italy is shown at the bottom of this schedule.</t>
  </si>
  <si>
    <t>Memorandum:</t>
  </si>
  <si>
    <t>Revenue includes Kabel Deutschland ("KDG") from 14 October 2013 following acquisition of 76.7% of share capital.</t>
  </si>
  <si>
    <t xml:space="preserve">Operating profit excluding share of results in associates, depreciation and amortisation, gains/losses on the disposal of fixed assets, impairment losses, restructuring costs and other operating income and expense. The Group’s definition of EBITDA may not be comparable with similarly titled measures and disclosures by other companies. </t>
  </si>
  <si>
    <t xml:space="preserve">Group adjusted operating profit on a management basis excludes non-operating income from associates, impairment losses, restructuring costs, other income and expenses and amortisation of customer bases and brand intangible assets. </t>
  </si>
  <si>
    <t>FY 12/13, FY 13/14 and FY 14/15 actual rates</t>
  </si>
  <si>
    <t>FY 13/14 and FY 14/15 guidance rates</t>
  </si>
  <si>
    <r>
      <t>UK</t>
    </r>
    <r>
      <rPr>
        <b/>
        <vertAlign val="superscript"/>
        <sz val="10"/>
        <rFont val="Vodafone Rg"/>
        <family val="2"/>
      </rPr>
      <t>4</t>
    </r>
  </si>
  <si>
    <r>
      <t>Cable &amp; Wireless Worldwide</t>
    </r>
    <r>
      <rPr>
        <vertAlign val="superscript"/>
        <sz val="10"/>
        <rFont val="Vodafone Rg"/>
        <family val="2"/>
      </rPr>
      <t>5, 6</t>
    </r>
  </si>
  <si>
    <r>
      <t>Netherlands service revenue</t>
    </r>
    <r>
      <rPr>
        <vertAlign val="superscript"/>
        <sz val="10"/>
        <rFont val="Vodafone Rg"/>
        <family val="2"/>
      </rPr>
      <t>5</t>
    </r>
  </si>
  <si>
    <r>
      <t>Ireland service revenue</t>
    </r>
    <r>
      <rPr>
        <vertAlign val="superscript"/>
        <sz val="10"/>
        <rFont val="Vodafone Rg"/>
        <family val="2"/>
      </rPr>
      <t>5</t>
    </r>
  </si>
  <si>
    <r>
      <t>Portugal service revenue</t>
    </r>
    <r>
      <rPr>
        <vertAlign val="superscript"/>
        <sz val="10"/>
        <rFont val="Vodafone Rg"/>
        <family val="2"/>
      </rPr>
      <t>5</t>
    </r>
  </si>
  <si>
    <r>
      <t>Romania service revenue</t>
    </r>
    <r>
      <rPr>
        <vertAlign val="superscript"/>
        <sz val="10"/>
        <rFont val="Vodafone Rg"/>
        <family val="2"/>
      </rPr>
      <t>5</t>
    </r>
  </si>
  <si>
    <r>
      <t>Greece service revenue</t>
    </r>
    <r>
      <rPr>
        <vertAlign val="superscript"/>
        <sz val="10"/>
        <rFont val="Vodafone Rg"/>
        <family val="2"/>
      </rPr>
      <t>5</t>
    </r>
  </si>
  <si>
    <r>
      <t>Vodacom</t>
    </r>
    <r>
      <rPr>
        <b/>
        <vertAlign val="superscript"/>
        <sz val="10"/>
        <rFont val="Vodafone Rg"/>
        <family val="2"/>
      </rPr>
      <t>7</t>
    </r>
  </si>
  <si>
    <r>
      <t>Turkey</t>
    </r>
    <r>
      <rPr>
        <b/>
        <vertAlign val="superscript"/>
        <sz val="10"/>
        <rFont val="Vodafone Rg"/>
        <family val="2"/>
      </rPr>
      <t>8</t>
    </r>
  </si>
  <si>
    <r>
      <t>Egypt service revenue</t>
    </r>
    <r>
      <rPr>
        <vertAlign val="superscript"/>
        <sz val="10"/>
        <rFont val="Vodafone Rg"/>
        <family val="2"/>
      </rPr>
      <t>8</t>
    </r>
  </si>
  <si>
    <t>The analysis of UK mobile and fixed service revenue for the year ended 31 March 2014 has been restated following the integration of CWW into the UK business.</t>
  </si>
  <si>
    <t>8</t>
  </si>
  <si>
    <r>
      <t xml:space="preserve">   Turkey</t>
    </r>
    <r>
      <rPr>
        <b/>
        <vertAlign val="superscript"/>
        <sz val="10"/>
        <rFont val="Vodafone Rg"/>
        <family val="2"/>
      </rPr>
      <t>8</t>
    </r>
  </si>
  <si>
    <r>
      <t>UK</t>
    </r>
    <r>
      <rPr>
        <b/>
        <vertAlign val="superscript"/>
        <sz val="10"/>
        <rFont val="Vodafone Rg"/>
        <family val="2"/>
      </rPr>
      <t>6</t>
    </r>
  </si>
  <si>
    <t>Revenue for the six months ended 31 March 2014 includes elimination of intercompany revenue between operating companies within the Other Europe segment of £2 million (2013: £5 million, six months ended 30 September 2013 and 2012: £3 million and £5 million respectively) and within the Other Africa, Middle East and Asia Pacific segment of £nil million (2013: £1 million, six months ended 30 September 2013 and 2012: £nil million and £1 million respectively).</t>
  </si>
  <si>
    <t>Recognition of additional deferred tax - continuing operations</t>
  </si>
  <si>
    <t>N/A</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</si>
</sst>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0.00_-;\-* #,##0.00_-;_-* &quot;-&quot;??_-;_-@_-"/>
    <numFmt numFmtId="164" formatCode="_-* #,##0_-;\-* #,##0_-;_-* &quot;-&quot;??_-;_-@_-"/>
    <numFmt numFmtId="165" formatCode="_-* #,##0.0_-;\-* #,##0.0_-;_-* &quot;-&quot;??_-;_-@_-"/>
    <numFmt numFmtId="166" formatCode="#,##0\ ;\(#,##0\);\–\ "/>
    <numFmt numFmtId="167" formatCode="#,##0.0\ ;\(#,##0.0\);\–\ "/>
    <numFmt numFmtId="168" formatCode="_-* #,###_-;\(#,###\);_-* &quot;-&quot;??_-;_-@_-"/>
    <numFmt numFmtId="169" formatCode="_-* #,##0.0_-;\(#,##0.0\);_-* &quot;-&quot;??_-;_-@_-"/>
    <numFmt numFmtId="170" formatCode="0.0%"/>
    <numFmt numFmtId="171" formatCode="###0.0\ ;\(###0.0\);\–\ "/>
    <numFmt numFmtId="172" formatCode="###0\ ;\(###0\);\–\ "/>
    <numFmt numFmtId="173" formatCode="#,##0.00&quot;p&quot;\ ;\(#,##0.00&quot;p&quot;\);\–\ "/>
    <numFmt numFmtId="174" formatCode="#,##0.0%\ ;\(#,##0.0%\);\–\ "/>
    <numFmt numFmtId="175" formatCode="#,##0\ ;\(#,##0\)"/>
  </numFmts>
  <fonts count="38" x14ac:knownFonts="1">
    <font>
      <sz val="10"/>
      <name val="Arial"/>
      <family val="2"/>
    </font>
    <font>
      <b/>
      <sz val="18"/>
      <name val="Vodafone Rg"/>
      <family val="2"/>
    </font>
    <font>
      <sz val="16"/>
      <name val="Arial"/>
      <family val="2"/>
    </font>
    <font>
      <b/>
      <sz val="10"/>
      <name val="Vodafone Rg"/>
      <family val="2"/>
    </font>
    <font>
      <u/>
      <sz val="10"/>
      <color indexed="12"/>
      <name val="Arial"/>
      <family val="2"/>
    </font>
    <font>
      <b/>
      <sz val="14"/>
      <name val="Vodafone Rg"/>
      <family val="2"/>
    </font>
    <font>
      <b/>
      <sz val="11"/>
      <name val="Vodafone Rg"/>
      <family val="2"/>
    </font>
    <font>
      <sz val="10"/>
      <name val="Vodafone Rg"/>
      <family val="2"/>
    </font>
    <font>
      <sz val="11"/>
      <color indexed="8"/>
      <name val="Calibri"/>
      <family val="2"/>
    </font>
    <font>
      <vertAlign val="superscript"/>
      <sz val="10"/>
      <name val="Vodafone Rg"/>
      <family val="2"/>
    </font>
    <font>
      <b/>
      <sz val="12"/>
      <name val="Vodafone Rg"/>
      <family val="2"/>
    </font>
    <font>
      <sz val="10"/>
      <color indexed="8"/>
      <name val="Vodafone Rg"/>
      <family val="2"/>
    </font>
    <font>
      <sz val="9.5"/>
      <name val="Vodafone Rg"/>
      <family val="2"/>
    </font>
    <font>
      <b/>
      <sz val="10"/>
      <name val="Arial"/>
      <family val="2"/>
    </font>
    <font>
      <sz val="9"/>
      <name val="Vodafone Rg"/>
      <family val="2"/>
    </font>
    <font>
      <b/>
      <sz val="9"/>
      <name val="Vodafone Rg"/>
      <family val="2"/>
    </font>
    <font>
      <b/>
      <vertAlign val="superscript"/>
      <sz val="10"/>
      <name val="Vodafone Rg"/>
      <family val="2"/>
    </font>
    <font>
      <vertAlign val="superscript"/>
      <sz val="10"/>
      <color indexed="8"/>
      <name val="Vodafone Rg"/>
      <family val="2"/>
    </font>
    <font>
      <sz val="10"/>
      <name val="Calibri"/>
      <family val="2"/>
    </font>
    <font>
      <b/>
      <vertAlign val="superscript"/>
      <sz val="8"/>
      <name val="Vodafone Rg"/>
      <family val="2"/>
    </font>
    <font>
      <sz val="10"/>
      <name val="Arial"/>
      <family val="2"/>
    </font>
    <font>
      <b/>
      <u/>
      <sz val="14"/>
      <color indexed="12"/>
      <name val="Vodafone Rg"/>
      <family val="2"/>
    </font>
    <font>
      <sz val="11"/>
      <color theme="1"/>
      <name val="Calibri"/>
      <family val="2"/>
      <scheme val="minor"/>
    </font>
    <font>
      <b/>
      <sz val="12"/>
      <color rgb="FFFF0000"/>
      <name val="Vodafone Rg"/>
      <family val="2"/>
    </font>
    <font>
      <b/>
      <u/>
      <sz val="14"/>
      <color rgb="FF0000FF"/>
      <name val="Vodafone Rg"/>
      <family val="2"/>
    </font>
    <font>
      <b/>
      <sz val="10"/>
      <color rgb="FFFF0000"/>
      <name val="Vodafone Rg"/>
      <family val="2"/>
    </font>
    <font>
      <sz val="10"/>
      <color rgb="FFFF0000"/>
      <name val="Vodafone Rg"/>
      <family val="2"/>
    </font>
    <font>
      <b/>
      <sz val="12"/>
      <color rgb="FF000000"/>
      <name val="Vodafone Rg"/>
      <family val="2"/>
    </font>
    <font>
      <sz val="10"/>
      <color rgb="FF000000"/>
      <name val="Vodafone Rg"/>
      <family val="2"/>
    </font>
    <font>
      <b/>
      <sz val="10"/>
      <color rgb="FF000000"/>
      <name val="Vodafone Rg"/>
      <family val="2"/>
    </font>
    <font>
      <b/>
      <sz val="9.5"/>
      <color rgb="FF000000"/>
      <name val="Vodafone Rg"/>
      <family val="2"/>
    </font>
    <font>
      <sz val="9.5"/>
      <color rgb="FFFF0000"/>
      <name val="Vodafone Rg"/>
      <family val="2"/>
    </font>
    <font>
      <sz val="11"/>
      <name val="Calibri"/>
      <family val="2"/>
      <scheme val="minor"/>
    </font>
    <font>
      <vertAlign val="superscript"/>
      <sz val="8.5"/>
      <name val="Vodafone Rg"/>
      <family val="2"/>
    </font>
    <font>
      <sz val="10"/>
      <color theme="1"/>
      <name val="Arial"/>
      <family val="2"/>
    </font>
    <font>
      <sz val="10"/>
      <color theme="1"/>
      <name val="Vodafone Rg"/>
      <family val="2"/>
    </font>
    <font>
      <vertAlign val="superscript"/>
      <sz val="11.5"/>
      <name val="Vodafone Rg"/>
      <family val="2"/>
    </font>
    <font>
      <b/>
      <i/>
      <sz val="10"/>
      <name val="Vodafone Rg"/>
      <family val="2"/>
    </font>
  </fonts>
  <fills count="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C0C0C0"/>
        <bgColor indexed="64"/>
      </patternFill>
    </fill>
    <fill>
      <patternFill patternType="solid">
        <fgColor theme="0" tint="-0.249977111117893"/>
        <bgColor indexed="64"/>
      </patternFill>
    </fill>
  </fills>
  <borders count="17">
    <border>
      <left/>
      <right/>
      <top/>
      <bottom/>
      <diagonal/>
    </border>
    <border>
      <left/>
      <right/>
      <top style="thin">
        <color indexed="64"/>
      </top>
      <bottom style="double">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1">
    <xf numFmtId="0" fontId="0" fillId="0" borderId="0"/>
    <xf numFmtId="0" fontId="20" fillId="0" borderId="0"/>
    <xf numFmtId="43" fontId="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4" fillId="0" borderId="0" applyNumberFormat="0" applyFill="0" applyBorder="0">
      <protection locked="0"/>
    </xf>
    <xf numFmtId="0" fontId="20" fillId="0" borderId="0"/>
    <xf numFmtId="0" fontId="20" fillId="0" borderId="0"/>
    <xf numFmtId="0" fontId="22" fillId="0" borderId="0"/>
    <xf numFmtId="0" fontId="20" fillId="0" borderId="0"/>
    <xf numFmtId="0" fontId="20" fillId="0" borderId="0">
      <alignment vertical="center"/>
    </xf>
    <xf numFmtId="0" fontId="22"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9" fontId="20" fillId="0" borderId="0" applyFont="0" applyFill="0" applyBorder="0" applyProtection="0"/>
    <xf numFmtId="9" fontId="20" fillId="0" borderId="0" applyFont="0" applyFill="0" applyBorder="0" applyProtection="0"/>
    <xf numFmtId="0" fontId="20" fillId="0" borderId="0"/>
  </cellStyleXfs>
  <cellXfs count="659">
    <xf numFmtId="0" fontId="0" fillId="0" borderId="0" xfId="0"/>
    <xf numFmtId="0" fontId="1" fillId="0" borderId="0" xfId="21" applyFont="1" applyBorder="1"/>
    <xf numFmtId="0" fontId="0" fillId="0" borderId="0" xfId="21" applyFont="1" applyBorder="1"/>
    <xf numFmtId="0" fontId="23" fillId="0" borderId="0" xfId="21" applyFont="1" applyBorder="1"/>
    <xf numFmtId="0" fontId="2" fillId="0" borderId="0" xfId="21" applyFont="1" applyBorder="1"/>
    <xf numFmtId="0" fontId="3" fillId="0" borderId="0" xfId="21" applyFont="1" applyBorder="1"/>
    <xf numFmtId="0" fontId="24" fillId="0" borderId="0" xfId="5" applyFont="1" applyBorder="1" applyAlignment="1" applyProtection="1"/>
    <xf numFmtId="0" fontId="5" fillId="0" borderId="0" xfId="21" applyFont="1" applyBorder="1"/>
    <xf numFmtId="0" fontId="6" fillId="0" borderId="0" xfId="21" applyFont="1" applyBorder="1" applyAlignment="1">
      <alignment horizontal="left"/>
    </xf>
    <xf numFmtId="0" fontId="0" fillId="0" borderId="0" xfId="21" applyFont="1"/>
    <xf numFmtId="0" fontId="7" fillId="0" borderId="0" xfId="14" applyFont="1" applyFill="1" applyBorder="1"/>
    <xf numFmtId="0" fontId="7" fillId="2" borderId="0" xfId="14" applyFont="1" applyFill="1" applyBorder="1" applyAlignment="1">
      <alignment horizontal="center"/>
    </xf>
    <xf numFmtId="0" fontId="7" fillId="3" borderId="0" xfId="14" applyFont="1" applyFill="1" applyBorder="1" applyAlignment="1">
      <alignment horizontal="center"/>
    </xf>
    <xf numFmtId="0" fontId="25" fillId="0" borderId="0" xfId="14" applyFont="1" applyFill="1" applyBorder="1"/>
    <xf numFmtId="0" fontId="7" fillId="2" borderId="0" xfId="18" applyFont="1" applyFill="1" applyBorder="1" applyAlignment="1">
      <alignment horizontal="right"/>
    </xf>
    <xf numFmtId="0" fontId="7" fillId="3" borderId="0" xfId="14" applyFont="1" applyFill="1" applyBorder="1" applyAlignment="1">
      <alignment horizontal="right"/>
    </xf>
    <xf numFmtId="0" fontId="7" fillId="4" borderId="0" xfId="14" applyFont="1" applyFill="1" applyBorder="1" applyAlignment="1">
      <alignment horizontal="right"/>
    </xf>
    <xf numFmtId="0" fontId="7" fillId="0" borderId="0" xfId="14" applyFont="1" applyFill="1" applyBorder="1" applyAlignment="1">
      <alignment horizontal="right"/>
    </xf>
    <xf numFmtId="0" fontId="7" fillId="2" borderId="0" xfId="13" applyFont="1" applyFill="1" applyAlignment="1">
      <alignment horizontal="right"/>
    </xf>
    <xf numFmtId="0" fontId="7" fillId="3" borderId="0" xfId="6" applyFont="1" applyFill="1" applyAlignment="1">
      <alignment horizontal="right"/>
    </xf>
    <xf numFmtId="0" fontId="7" fillId="4" borderId="0" xfId="6" applyFont="1" applyFill="1" applyAlignment="1">
      <alignment horizontal="right"/>
    </xf>
    <xf numFmtId="0" fontId="3" fillId="0" borderId="0" xfId="14" applyFont="1" applyFill="1" applyBorder="1"/>
    <xf numFmtId="0" fontId="7" fillId="2" borderId="0" xfId="18" applyFont="1" applyFill="1" applyBorder="1"/>
    <xf numFmtId="0" fontId="7" fillId="3" borderId="0" xfId="14" applyFont="1" applyFill="1" applyBorder="1"/>
    <xf numFmtId="164" fontId="7" fillId="2" borderId="0" xfId="3" applyNumberFormat="1" applyFont="1" applyFill="1" applyBorder="1" applyAlignment="1"/>
    <xf numFmtId="164" fontId="7" fillId="3" borderId="0" xfId="3" applyNumberFormat="1" applyFont="1" applyFill="1" applyBorder="1" applyAlignment="1"/>
    <xf numFmtId="164" fontId="7" fillId="4" borderId="0" xfId="3" applyNumberFormat="1" applyFont="1" applyFill="1" applyBorder="1" applyAlignment="1"/>
    <xf numFmtId="165" fontId="7" fillId="2" borderId="0" xfId="3" applyNumberFormat="1" applyFont="1" applyFill="1" applyBorder="1" applyAlignment="1"/>
    <xf numFmtId="166" fontId="7" fillId="3" borderId="0" xfId="18" applyNumberFormat="1" applyFont="1" applyFill="1" applyBorder="1"/>
    <xf numFmtId="166" fontId="7" fillId="3" borderId="0" xfId="14" applyNumberFormat="1" applyFont="1" applyFill="1" applyBorder="1"/>
    <xf numFmtId="166" fontId="7" fillId="0" borderId="0" xfId="14" applyNumberFormat="1" applyFont="1" applyFill="1" applyBorder="1" applyAlignment="1">
      <alignment horizontal="right"/>
    </xf>
    <xf numFmtId="167" fontId="7" fillId="3" borderId="0" xfId="3" applyNumberFormat="1" applyFont="1" applyFill="1" applyBorder="1" applyAlignment="1">
      <alignment horizontal="right"/>
    </xf>
    <xf numFmtId="0" fontId="3" fillId="3" borderId="0" xfId="14" applyFont="1" applyFill="1" applyBorder="1"/>
    <xf numFmtId="166" fontId="3" fillId="3" borderId="1" xfId="14" applyNumberFormat="1" applyFont="1" applyFill="1" applyBorder="1"/>
    <xf numFmtId="167" fontId="3" fillId="3" borderId="0" xfId="3" applyNumberFormat="1" applyFont="1" applyFill="1" applyBorder="1" applyAlignment="1">
      <alignment horizontal="right"/>
    </xf>
    <xf numFmtId="166" fontId="7" fillId="3" borderId="0" xfId="2" applyNumberFormat="1" applyFont="1" applyFill="1"/>
    <xf numFmtId="166" fontId="7" fillId="3" borderId="0" xfId="3" applyNumberFormat="1" applyFont="1" applyFill="1" applyBorder="1" applyAlignment="1">
      <alignment horizontal="right"/>
    </xf>
    <xf numFmtId="165" fontId="7" fillId="3" borderId="0" xfId="3" applyNumberFormat="1" applyFont="1" applyFill="1" applyBorder="1"/>
    <xf numFmtId="0" fontId="7" fillId="0" borderId="0" xfId="14" applyFont="1" applyFill="1" applyBorder="1" applyAlignment="1">
      <alignment horizontal="left" indent="2"/>
    </xf>
    <xf numFmtId="166" fontId="7" fillId="3" borderId="2" xfId="2" applyNumberFormat="1" applyFont="1" applyFill="1" applyBorder="1"/>
    <xf numFmtId="166" fontId="7" fillId="3" borderId="2" xfId="3" applyNumberFormat="1" applyFont="1" applyFill="1" applyBorder="1" applyAlignment="1">
      <alignment horizontal="right"/>
    </xf>
    <xf numFmtId="166" fontId="7" fillId="3" borderId="0" xfId="2" applyNumberFormat="1" applyFont="1" applyFill="1" applyBorder="1"/>
    <xf numFmtId="0" fontId="3" fillId="0" borderId="0" xfId="14" applyFont="1" applyFill="1"/>
    <xf numFmtId="166" fontId="3" fillId="3" borderId="1" xfId="3" applyNumberFormat="1" applyFont="1" applyFill="1" applyBorder="1" applyAlignment="1">
      <alignment horizontal="right"/>
    </xf>
    <xf numFmtId="166" fontId="3" fillId="3" borderId="3" xfId="2" applyNumberFormat="1" applyFont="1" applyFill="1" applyBorder="1"/>
    <xf numFmtId="166" fontId="3" fillId="3" borderId="3" xfId="3" applyNumberFormat="1" applyFont="1" applyFill="1" applyBorder="1" applyAlignment="1">
      <alignment horizontal="right"/>
    </xf>
    <xf numFmtId="166" fontId="3" fillId="0" borderId="0" xfId="14" applyNumberFormat="1" applyFont="1" applyFill="1" applyBorder="1" applyAlignment="1">
      <alignment horizontal="right"/>
    </xf>
    <xf numFmtId="166" fontId="3" fillId="3" borderId="0" xfId="3" applyNumberFormat="1" applyFont="1" applyFill="1" applyBorder="1" applyAlignment="1">
      <alignment horizontal="right"/>
    </xf>
    <xf numFmtId="167" fontId="7" fillId="3" borderId="0" xfId="14" applyNumberFormat="1" applyFont="1" applyFill="1" applyBorder="1" applyAlignment="1">
      <alignment horizontal="right"/>
    </xf>
    <xf numFmtId="0" fontId="7" fillId="0" borderId="0" xfId="17" applyFont="1" applyFill="1" applyBorder="1"/>
    <xf numFmtId="0" fontId="3" fillId="0" borderId="0" xfId="17" applyFont="1" applyFill="1" applyBorder="1"/>
    <xf numFmtId="0" fontId="3" fillId="0" borderId="0" xfId="17" applyFont="1" applyFill="1" applyBorder="1" applyAlignment="1">
      <alignment wrapText="1"/>
    </xf>
    <xf numFmtId="167" fontId="3" fillId="3" borderId="0" xfId="14" applyNumberFormat="1" applyFont="1" applyFill="1" applyBorder="1" applyAlignment="1">
      <alignment horizontal="right"/>
    </xf>
    <xf numFmtId="166" fontId="7" fillId="3" borderId="0" xfId="14" applyNumberFormat="1" applyFont="1" applyFill="1" applyBorder="1" applyAlignment="1">
      <alignment horizontal="right"/>
    </xf>
    <xf numFmtId="166" fontId="7" fillId="2" borderId="0" xfId="3" applyNumberFormat="1" applyFont="1" applyFill="1" applyBorder="1" applyAlignment="1">
      <alignment horizontal="right"/>
    </xf>
    <xf numFmtId="168" fontId="7" fillId="2" borderId="0" xfId="3" applyNumberFormat="1" applyFont="1" applyFill="1" applyBorder="1" applyAlignment="1"/>
    <xf numFmtId="168" fontId="7" fillId="3" borderId="0" xfId="3" applyNumberFormat="1" applyFont="1" applyFill="1" applyBorder="1" applyAlignment="1"/>
    <xf numFmtId="169" fontId="7" fillId="0" borderId="0" xfId="14" applyNumberFormat="1" applyFont="1" applyFill="1" applyBorder="1"/>
    <xf numFmtId="49" fontId="7" fillId="0" borderId="0" xfId="14" applyNumberFormat="1" applyFont="1" applyFill="1" applyBorder="1" applyAlignment="1">
      <alignment horizontal="left" vertical="top"/>
    </xf>
    <xf numFmtId="0" fontId="7" fillId="0" borderId="0" xfId="14" quotePrefix="1" applyFont="1" applyFill="1" applyAlignment="1">
      <alignment horizontal="left" vertical="top"/>
    </xf>
    <xf numFmtId="0" fontId="7" fillId="0" borderId="0" xfId="14" applyFont="1" applyFill="1"/>
    <xf numFmtId="0" fontId="7" fillId="2" borderId="0" xfId="14" applyFont="1" applyFill="1"/>
    <xf numFmtId="0" fontId="7" fillId="3" borderId="0" xfId="14" applyFont="1" applyFill="1"/>
    <xf numFmtId="0" fontId="25" fillId="2" borderId="0" xfId="14" applyFont="1" applyFill="1" applyBorder="1" applyAlignment="1"/>
    <xf numFmtId="0" fontId="7" fillId="2" borderId="0" xfId="14" applyFont="1" applyFill="1" applyBorder="1"/>
    <xf numFmtId="168" fontId="7" fillId="2" borderId="0" xfId="14" applyNumberFormat="1" applyFont="1" applyFill="1" applyBorder="1" applyAlignment="1">
      <alignment horizontal="center"/>
    </xf>
    <xf numFmtId="168" fontId="7" fillId="0" borderId="0" xfId="14" applyNumberFormat="1" applyFont="1" applyFill="1" applyBorder="1"/>
    <xf numFmtId="0" fontId="7" fillId="2" borderId="0" xfId="15" applyFont="1" applyFill="1" applyBorder="1"/>
    <xf numFmtId="170" fontId="7" fillId="2" borderId="0" xfId="27" applyNumberFormat="1" applyFont="1" applyFill="1" applyBorder="1" applyAlignment="1">
      <alignment horizontal="right"/>
    </xf>
    <xf numFmtId="168" fontId="7" fillId="0" borderId="0" xfId="14" applyNumberFormat="1" applyFont="1" applyFill="1" applyBorder="1" applyAlignment="1">
      <alignment horizontal="right"/>
    </xf>
    <xf numFmtId="0" fontId="7" fillId="2" borderId="0" xfId="14" applyFont="1" applyFill="1" applyBorder="1" applyAlignment="1">
      <alignment horizontal="right"/>
    </xf>
    <xf numFmtId="168" fontId="7" fillId="2" borderId="0" xfId="14" applyNumberFormat="1" applyFont="1" applyFill="1" applyBorder="1"/>
    <xf numFmtId="168" fontId="7" fillId="3" borderId="0" xfId="14" applyNumberFormat="1" applyFont="1" applyFill="1" applyBorder="1"/>
    <xf numFmtId="0" fontId="7" fillId="2" borderId="0" xfId="14" applyFont="1" applyFill="1" applyBorder="1" applyAlignment="1">
      <alignment horizontal="left" vertical="top" indent="2"/>
    </xf>
    <xf numFmtId="0" fontId="3" fillId="2" borderId="0" xfId="14" applyFont="1" applyFill="1" applyBorder="1"/>
    <xf numFmtId="0" fontId="3" fillId="2" borderId="0" xfId="14" applyFont="1" applyFill="1" applyBorder="1" applyAlignment="1">
      <alignment horizontal="left" vertical="top"/>
    </xf>
    <xf numFmtId="0" fontId="3" fillId="2" borderId="0" xfId="14" applyFont="1" applyFill="1" applyBorder="1" applyAlignment="1">
      <alignment horizontal="right"/>
    </xf>
    <xf numFmtId="0" fontId="3" fillId="2" borderId="0" xfId="14" applyFont="1" applyFill="1"/>
    <xf numFmtId="0" fontId="7" fillId="2" borderId="0" xfId="14" applyFont="1" applyFill="1" applyBorder="1" applyAlignment="1">
      <alignment horizontal="left" vertical="top" indent="1"/>
    </xf>
    <xf numFmtId="166" fontId="7" fillId="0" borderId="2" xfId="4" applyNumberFormat="1" applyFont="1" applyFill="1" applyBorder="1" applyAlignment="1">
      <alignment horizontal="right"/>
    </xf>
    <xf numFmtId="166" fontId="7" fillId="0" borderId="0" xfId="3" applyNumberFormat="1" applyFont="1" applyFill="1" applyBorder="1" applyAlignment="1">
      <alignment horizontal="right"/>
    </xf>
    <xf numFmtId="166" fontId="3" fillId="0" borderId="0" xfId="3" applyNumberFormat="1" applyFont="1" applyFill="1" applyBorder="1" applyAlignment="1">
      <alignment horizontal="right"/>
    </xf>
    <xf numFmtId="0" fontId="7" fillId="0" borderId="0" xfId="14" applyFont="1" applyFill="1" applyBorder="1" applyAlignment="1">
      <alignment horizontal="left" vertical="top"/>
    </xf>
    <xf numFmtId="0" fontId="3" fillId="0" borderId="0" xfId="14" applyFont="1" applyFill="1" applyBorder="1" applyAlignment="1">
      <alignment horizontal="right"/>
    </xf>
    <xf numFmtId="0" fontId="7" fillId="0" borderId="0" xfId="14" applyFont="1" applyFill="1" applyBorder="1" applyAlignment="1">
      <alignment horizontal="left" vertical="top" indent="1"/>
    </xf>
    <xf numFmtId="168" fontId="7" fillId="0" borderId="0" xfId="3" applyNumberFormat="1" applyFont="1" applyFill="1" applyBorder="1" applyAlignment="1">
      <alignment horizontal="right"/>
    </xf>
    <xf numFmtId="170" fontId="3" fillId="0" borderId="0" xfId="27" applyNumberFormat="1" applyFont="1" applyFill="1" applyBorder="1" applyAlignment="1">
      <alignment horizontal="right"/>
    </xf>
    <xf numFmtId="0" fontId="7" fillId="2" borderId="0" xfId="15" applyFont="1" applyFill="1"/>
    <xf numFmtId="0" fontId="3" fillId="2" borderId="0" xfId="15" applyFont="1" applyFill="1" applyBorder="1"/>
    <xf numFmtId="0" fontId="3" fillId="2" borderId="0" xfId="15" applyFont="1" applyFill="1" applyBorder="1" applyAlignment="1">
      <alignment horizontal="left" vertical="top"/>
    </xf>
    <xf numFmtId="0" fontId="7" fillId="2" borderId="0" xfId="15" applyFont="1" applyFill="1" applyBorder="1" applyAlignment="1">
      <alignment horizontal="left" vertical="top"/>
    </xf>
    <xf numFmtId="0" fontId="7" fillId="2" borderId="0" xfId="15" applyFont="1" applyFill="1" applyBorder="1" applyAlignment="1">
      <alignment horizontal="left" vertical="top" indent="1"/>
    </xf>
    <xf numFmtId="172" fontId="7" fillId="0" borderId="0" xfId="3" applyNumberFormat="1" applyFont="1" applyFill="1" applyBorder="1" applyAlignment="1">
      <alignment horizontal="right"/>
    </xf>
    <xf numFmtId="0" fontId="3" fillId="3" borderId="0" xfId="14" applyFont="1" applyFill="1"/>
    <xf numFmtId="170" fontId="7" fillId="4" borderId="0" xfId="28" applyNumberFormat="1" applyFont="1" applyFill="1" applyBorder="1" applyAlignment="1"/>
    <xf numFmtId="170" fontId="7" fillId="2" borderId="0" xfId="27" applyNumberFormat="1" applyFont="1" applyFill="1" applyAlignment="1"/>
    <xf numFmtId="0" fontId="25" fillId="2" borderId="0" xfId="14" applyFont="1" applyFill="1" applyBorder="1"/>
    <xf numFmtId="0" fontId="7" fillId="2" borderId="0" xfId="16" applyFont="1" applyFill="1" applyBorder="1" applyAlignment="1">
      <alignment horizontal="right"/>
    </xf>
    <xf numFmtId="0" fontId="10" fillId="2" borderId="0" xfId="14" applyFont="1" applyFill="1" applyBorder="1" applyAlignment="1"/>
    <xf numFmtId="0" fontId="3" fillId="2" borderId="0" xfId="14" applyFont="1" applyFill="1" applyBorder="1" applyAlignment="1"/>
    <xf numFmtId="168" fontId="7" fillId="2" borderId="0" xfId="16" applyNumberFormat="1" applyFont="1" applyFill="1" applyBorder="1"/>
    <xf numFmtId="0" fontId="7" fillId="2" borderId="0" xfId="14" applyFont="1" applyFill="1" applyBorder="1" applyAlignment="1"/>
    <xf numFmtId="166" fontId="7" fillId="3" borderId="5" xfId="16" applyNumberFormat="1" applyFont="1" applyFill="1" applyBorder="1"/>
    <xf numFmtId="166" fontId="7" fillId="2" borderId="0" xfId="16" applyNumberFormat="1" applyFont="1" applyFill="1" applyBorder="1"/>
    <xf numFmtId="166" fontId="3" fillId="3" borderId="0" xfId="16" applyNumberFormat="1" applyFont="1" applyFill="1" applyBorder="1"/>
    <xf numFmtId="170" fontId="7" fillId="3" borderId="0" xfId="29" applyNumberFormat="1" applyFont="1" applyFill="1" applyBorder="1" applyAlignment="1"/>
    <xf numFmtId="166" fontId="7" fillId="3" borderId="0" xfId="16" applyNumberFormat="1" applyFont="1" applyFill="1" applyBorder="1"/>
    <xf numFmtId="0" fontId="7" fillId="2" borderId="0" xfId="14" applyFont="1" applyFill="1" applyBorder="1" applyAlignment="1">
      <alignment vertical="top"/>
    </xf>
    <xf numFmtId="166" fontId="7" fillId="3" borderId="2" xfId="16" applyNumberFormat="1" applyFont="1" applyFill="1" applyBorder="1"/>
    <xf numFmtId="168" fontId="3" fillId="2" borderId="0" xfId="14" applyNumberFormat="1" applyFont="1" applyFill="1" applyBorder="1"/>
    <xf numFmtId="168" fontId="7" fillId="3" borderId="0" xfId="16" applyNumberFormat="1" applyFont="1" applyFill="1" applyBorder="1"/>
    <xf numFmtId="173" fontId="7" fillId="2" borderId="0" xfId="16" applyNumberFormat="1" applyFont="1" applyFill="1" applyBorder="1" applyAlignment="1">
      <alignment horizontal="right"/>
    </xf>
    <xf numFmtId="166" fontId="7" fillId="2" borderId="0" xfId="14" applyNumberFormat="1" applyFont="1" applyFill="1" applyBorder="1"/>
    <xf numFmtId="0" fontId="26" fillId="2" borderId="0" xfId="14" applyFont="1" applyFill="1" applyBorder="1" applyAlignment="1">
      <alignment horizontal="justify" vertical="top"/>
    </xf>
    <xf numFmtId="0" fontId="27" fillId="2" borderId="0" xfId="14" applyFont="1" applyFill="1" applyBorder="1" applyAlignment="1">
      <alignment vertical="top"/>
    </xf>
    <xf numFmtId="0" fontId="3" fillId="2" borderId="0" xfId="14" applyFont="1" applyFill="1" applyBorder="1" applyAlignment="1">
      <alignment vertical="top"/>
    </xf>
    <xf numFmtId="0" fontId="28" fillId="2" borderId="0" xfId="14" applyFont="1" applyFill="1" applyBorder="1" applyAlignment="1">
      <alignment vertical="top"/>
    </xf>
    <xf numFmtId="0" fontId="28" fillId="3" borderId="0" xfId="14" applyFont="1" applyFill="1" applyBorder="1" applyAlignment="1">
      <alignment vertical="top"/>
    </xf>
    <xf numFmtId="0" fontId="7" fillId="3" borderId="0" xfId="14" applyFont="1" applyFill="1" applyBorder="1" applyAlignment="1"/>
    <xf numFmtId="0" fontId="29" fillId="3" borderId="0" xfId="14" applyFont="1" applyFill="1" applyBorder="1" applyAlignment="1">
      <alignment vertical="top"/>
    </xf>
    <xf numFmtId="0" fontId="3" fillId="3" borderId="0" xfId="14" applyFont="1" applyFill="1" applyBorder="1" applyAlignment="1"/>
    <xf numFmtId="166" fontId="3" fillId="3" borderId="1" xfId="16" applyNumberFormat="1" applyFont="1" applyFill="1" applyBorder="1"/>
    <xf numFmtId="0" fontId="30" fillId="2" borderId="0" xfId="14" applyFont="1" applyFill="1" applyBorder="1" applyAlignment="1">
      <alignment vertical="top"/>
    </xf>
    <xf numFmtId="0" fontId="31" fillId="2" borderId="0" xfId="14" applyFont="1" applyFill="1" applyBorder="1" applyAlignment="1">
      <alignment vertical="top"/>
    </xf>
    <xf numFmtId="0" fontId="10" fillId="2" borderId="0" xfId="14" applyFont="1" applyFill="1" applyBorder="1" applyAlignment="1">
      <alignment vertical="top"/>
    </xf>
    <xf numFmtId="174" fontId="3" fillId="2" borderId="0" xfId="28" applyNumberFormat="1" applyFont="1" applyFill="1" applyBorder="1" applyAlignment="1"/>
    <xf numFmtId="166" fontId="3" fillId="3" borderId="0" xfId="14" applyNumberFormat="1" applyFont="1" applyFill="1" applyBorder="1" applyAlignment="1"/>
    <xf numFmtId="166" fontId="3" fillId="4" borderId="0" xfId="14" applyNumberFormat="1" applyFont="1" applyFill="1" applyBorder="1" applyAlignment="1"/>
    <xf numFmtId="166" fontId="7" fillId="3" borderId="2" xfId="14" applyNumberFormat="1" applyFont="1" applyFill="1" applyBorder="1" applyAlignment="1"/>
    <xf numFmtId="166" fontId="7" fillId="3" borderId="0" xfId="14" applyNumberFormat="1" applyFont="1" applyFill="1" applyBorder="1" applyAlignment="1"/>
    <xf numFmtId="0" fontId="12" fillId="2" borderId="0" xfId="14" applyFont="1" applyFill="1" applyBorder="1" applyAlignment="1">
      <alignment vertical="top" wrapText="1"/>
    </xf>
    <xf numFmtId="49" fontId="7" fillId="2" borderId="0" xfId="14" applyNumberFormat="1" applyFont="1" applyFill="1" applyBorder="1" applyAlignment="1">
      <alignment vertical="top"/>
    </xf>
    <xf numFmtId="0" fontId="7" fillId="2" borderId="0" xfId="20" applyFont="1" applyFill="1" applyBorder="1" applyAlignment="1">
      <alignment horizontal="right"/>
    </xf>
    <xf numFmtId="0" fontId="7" fillId="0" borderId="0" xfId="14" applyFont="1" applyFill="1" applyBorder="1" applyAlignment="1">
      <alignment horizontal="left"/>
    </xf>
    <xf numFmtId="166" fontId="7" fillId="3" borderId="0" xfId="20" applyNumberFormat="1" applyFont="1" applyFill="1" applyBorder="1" applyAlignment="1"/>
    <xf numFmtId="166" fontId="3" fillId="0" borderId="0" xfId="14" applyNumberFormat="1" applyFont="1" applyFill="1" applyBorder="1" applyAlignment="1"/>
    <xf numFmtId="166" fontId="7" fillId="3" borderId="2" xfId="20" applyNumberFormat="1" applyFont="1" applyFill="1" applyBorder="1" applyAlignment="1"/>
    <xf numFmtId="0" fontId="7" fillId="3" borderId="0" xfId="20" applyFont="1" applyFill="1" applyBorder="1"/>
    <xf numFmtId="166" fontId="3" fillId="3" borderId="0" xfId="20" applyNumberFormat="1" applyFont="1" applyFill="1" applyBorder="1" applyAlignment="1"/>
    <xf numFmtId="166" fontId="7" fillId="0" borderId="0" xfId="14" applyNumberFormat="1" applyFont="1" applyFill="1" applyBorder="1" applyAlignment="1"/>
    <xf numFmtId="0" fontId="14" fillId="0" borderId="0" xfId="0" applyFont="1" applyBorder="1" applyAlignment="1"/>
    <xf numFmtId="166" fontId="7" fillId="3" borderId="0" xfId="20" applyNumberFormat="1" applyFont="1" applyFill="1" applyBorder="1" applyAlignment="1">
      <alignment vertical="center"/>
    </xf>
    <xf numFmtId="166" fontId="7" fillId="0" borderId="0" xfId="14" applyNumberFormat="1" applyFont="1" applyFill="1" applyBorder="1" applyAlignment="1">
      <alignment vertical="center"/>
    </xf>
    <xf numFmtId="0" fontId="7" fillId="0" borderId="6" xfId="0" applyFont="1" applyBorder="1" applyAlignment="1">
      <alignment horizontal="left"/>
    </xf>
    <xf numFmtId="0" fontId="14" fillId="0" borderId="4" xfId="0" applyFont="1" applyBorder="1" applyAlignment="1"/>
    <xf numFmtId="0" fontId="7" fillId="0" borderId="4" xfId="14" applyFont="1" applyFill="1" applyBorder="1"/>
    <xf numFmtId="166" fontId="7" fillId="3" borderId="4" xfId="20" applyNumberFormat="1" applyFont="1" applyFill="1" applyBorder="1" applyAlignment="1"/>
    <xf numFmtId="0" fontId="7" fillId="0" borderId="8" xfId="0" applyFont="1" applyBorder="1" applyAlignment="1">
      <alignment horizontal="left"/>
    </xf>
    <xf numFmtId="0" fontId="14" fillId="0" borderId="2" xfId="0" applyFont="1" applyBorder="1" applyAlignment="1"/>
    <xf numFmtId="0" fontId="7" fillId="0" borderId="2" xfId="14" applyFont="1" applyFill="1" applyBorder="1"/>
    <xf numFmtId="0" fontId="15" fillId="0" borderId="0" xfId="0" applyFont="1" applyBorder="1" applyAlignment="1"/>
    <xf numFmtId="0" fontId="26" fillId="0" borderId="0" xfId="14" applyFont="1" applyFill="1" applyBorder="1" applyAlignment="1">
      <alignment horizontal="left"/>
    </xf>
    <xf numFmtId="0" fontId="7" fillId="0" borderId="0" xfId="20" applyFont="1" applyFill="1" applyBorder="1" applyAlignment="1">
      <alignment horizontal="left"/>
    </xf>
    <xf numFmtId="0" fontId="3" fillId="0" borderId="0" xfId="14" applyFont="1" applyFill="1" applyBorder="1" applyAlignment="1">
      <alignment horizontal="left" vertical="top"/>
    </xf>
    <xf numFmtId="0" fontId="7" fillId="0" borderId="0" xfId="20" applyFont="1" applyFill="1" applyBorder="1" applyAlignment="1"/>
    <xf numFmtId="0" fontId="3" fillId="0" borderId="0" xfId="20" applyFont="1" applyFill="1" applyBorder="1" applyAlignment="1">
      <alignment horizontal="left" vertical="top"/>
    </xf>
    <xf numFmtId="0" fontId="7" fillId="0" borderId="0" xfId="20" applyFont="1" applyFill="1" applyBorder="1" applyAlignment="1">
      <alignment horizontal="left" vertical="top"/>
    </xf>
    <xf numFmtId="166" fontId="3" fillId="3" borderId="1" xfId="20" applyNumberFormat="1" applyFont="1" applyFill="1" applyBorder="1" applyAlignment="1"/>
    <xf numFmtId="0" fontId="7" fillId="0" borderId="0" xfId="14" applyFont="1" applyFill="1" applyBorder="1" applyAlignment="1">
      <alignment horizontal="justify" vertical="top"/>
    </xf>
    <xf numFmtId="49" fontId="7" fillId="0" borderId="0" xfId="14" applyNumberFormat="1" applyFont="1" applyFill="1" applyBorder="1" applyAlignment="1">
      <alignment vertical="top"/>
    </xf>
    <xf numFmtId="0" fontId="5" fillId="0" borderId="0" xfId="14" applyFont="1" applyFill="1" applyBorder="1"/>
    <xf numFmtId="0" fontId="25" fillId="3" borderId="0" xfId="14" applyFont="1" applyFill="1" applyBorder="1" applyAlignment="1">
      <alignment horizontal="left"/>
    </xf>
    <xf numFmtId="0" fontId="7" fillId="0" borderId="0" xfId="14" applyFont="1" applyFill="1" applyBorder="1" applyAlignment="1">
      <alignment horizontal="center" vertical="top" wrapText="1"/>
    </xf>
    <xf numFmtId="0" fontId="7" fillId="0" borderId="0" xfId="14" applyFont="1" applyFill="1" applyBorder="1" applyAlignment="1">
      <alignment horizontal="left" wrapText="1"/>
    </xf>
    <xf numFmtId="0" fontId="7" fillId="0" borderId="0" xfId="14" applyFont="1" applyFill="1" applyBorder="1" applyAlignment="1">
      <alignment horizontal="right" wrapText="1"/>
    </xf>
    <xf numFmtId="0" fontId="7" fillId="3" borderId="0" xfId="15" applyFont="1" applyFill="1" applyBorder="1" applyAlignment="1">
      <alignment horizontal="right" vertical="top" wrapText="1"/>
    </xf>
    <xf numFmtId="0" fontId="7" fillId="0" borderId="0" xfId="14" applyFont="1" applyFill="1" applyBorder="1" applyAlignment="1">
      <alignment horizontal="right" vertical="top" wrapText="1"/>
    </xf>
    <xf numFmtId="0" fontId="7" fillId="0" borderId="0" xfId="0" applyFont="1" applyAlignment="1"/>
    <xf numFmtId="0" fontId="7" fillId="3" borderId="0" xfId="9" applyFont="1" applyFill="1" applyAlignment="1">
      <alignment horizontal="right"/>
    </xf>
    <xf numFmtId="0" fontId="3" fillId="0" borderId="0" xfId="14" applyFont="1" applyFill="1" applyBorder="1" applyAlignment="1">
      <alignment vertical="top"/>
    </xf>
    <xf numFmtId="0" fontId="7" fillId="0" borderId="0" xfId="14" applyFont="1" applyFill="1" applyBorder="1" applyAlignment="1">
      <alignment horizontal="justify" vertical="top" wrapText="1"/>
    </xf>
    <xf numFmtId="0" fontId="7" fillId="0" borderId="0" xfId="14" applyFont="1" applyFill="1" applyBorder="1" applyAlignment="1">
      <alignment vertical="top"/>
    </xf>
    <xf numFmtId="166" fontId="7" fillId="3" borderId="0" xfId="15" applyNumberFormat="1" applyFont="1" applyFill="1" applyBorder="1" applyAlignment="1">
      <alignment horizontal="right"/>
    </xf>
    <xf numFmtId="166" fontId="7" fillId="3" borderId="2" xfId="15" applyNumberFormat="1" applyFont="1" applyFill="1" applyBorder="1" applyAlignment="1">
      <alignment horizontal="right"/>
    </xf>
    <xf numFmtId="166" fontId="7" fillId="3" borderId="2" xfId="14" applyNumberFormat="1" applyFont="1" applyFill="1" applyBorder="1" applyAlignment="1">
      <alignment horizontal="right"/>
    </xf>
    <xf numFmtId="0" fontId="13" fillId="0" borderId="0" xfId="0" applyFont="1" applyAlignment="1"/>
    <xf numFmtId="166" fontId="3" fillId="3" borderId="0" xfId="15" applyNumberFormat="1" applyFont="1" applyFill="1" applyBorder="1" applyAlignment="1">
      <alignment horizontal="right"/>
    </xf>
    <xf numFmtId="168" fontId="7" fillId="0" borderId="0" xfId="14" applyNumberFormat="1" applyFont="1" applyFill="1" applyBorder="1" applyAlignment="1">
      <alignment horizontal="justify" vertical="top" wrapText="1"/>
    </xf>
    <xf numFmtId="166" fontId="3" fillId="0" borderId="0" xfId="14" applyNumberFormat="1" applyFont="1" applyFill="1" applyBorder="1" applyAlignment="1">
      <alignment horizontal="right" vertical="top" wrapText="1"/>
    </xf>
    <xf numFmtId="168" fontId="3" fillId="0" borderId="0" xfId="14" applyNumberFormat="1" applyFont="1" applyFill="1" applyBorder="1" applyAlignment="1">
      <alignment horizontal="justify" vertical="top" wrapText="1"/>
    </xf>
    <xf numFmtId="0" fontId="13" fillId="3" borderId="0" xfId="0" applyFont="1" applyFill="1" applyAlignment="1"/>
    <xf numFmtId="0" fontId="3" fillId="3" borderId="0" xfId="14" applyFont="1" applyFill="1" applyBorder="1" applyAlignment="1">
      <alignment vertical="top"/>
    </xf>
    <xf numFmtId="0" fontId="3" fillId="0" borderId="0" xfId="14" applyFont="1" applyFill="1" applyBorder="1" applyAlignment="1">
      <alignment horizontal="left" vertical="top" wrapText="1"/>
    </xf>
    <xf numFmtId="168" fontId="7" fillId="0" borderId="0" xfId="14" applyNumberFormat="1" applyFont="1" applyFill="1" applyBorder="1" applyAlignment="1">
      <alignment horizontal="right" vertical="top" wrapText="1"/>
    </xf>
    <xf numFmtId="168" fontId="7" fillId="0" borderId="0" xfId="14" applyNumberFormat="1" applyFont="1" applyFill="1" applyBorder="1" applyAlignment="1">
      <alignment horizontal="center" vertical="top" wrapText="1"/>
    </xf>
    <xf numFmtId="0" fontId="7" fillId="0" borderId="0" xfId="14" applyFont="1" applyFill="1" applyAlignment="1">
      <alignment horizontal="center"/>
    </xf>
    <xf numFmtId="0" fontId="0" fillId="3" borderId="0" xfId="0" applyFill="1" applyAlignment="1"/>
    <xf numFmtId="0" fontId="7" fillId="0" borderId="0" xfId="14" applyFont="1" applyBorder="1"/>
    <xf numFmtId="0" fontId="3" fillId="0" borderId="0" xfId="14" applyFont="1" applyFill="1" applyAlignment="1">
      <alignment horizontal="center"/>
    </xf>
    <xf numFmtId="0" fontId="25" fillId="0" borderId="0" xfId="14" applyFont="1" applyFill="1" applyAlignment="1">
      <alignment horizontal="center"/>
    </xf>
    <xf numFmtId="0" fontId="7" fillId="2" borderId="0" xfId="17" applyFont="1" applyFill="1" applyBorder="1" applyAlignment="1">
      <alignment horizontal="right"/>
    </xf>
    <xf numFmtId="0" fontId="7" fillId="2" borderId="0" xfId="17" applyFont="1" applyFill="1" applyAlignment="1">
      <alignment horizontal="right"/>
    </xf>
    <xf numFmtId="0" fontId="3" fillId="0" borderId="0" xfId="14" applyFont="1" applyFill="1" applyAlignment="1">
      <alignment horizontal="right"/>
    </xf>
    <xf numFmtId="0" fontId="7" fillId="3" borderId="0" xfId="17" applyFont="1" applyFill="1" applyAlignment="1">
      <alignment horizontal="right"/>
    </xf>
    <xf numFmtId="0" fontId="7" fillId="3" borderId="0" xfId="14" applyFont="1" applyFill="1" applyAlignment="1">
      <alignment horizontal="right"/>
    </xf>
    <xf numFmtId="0" fontId="7" fillId="2" borderId="0" xfId="17" applyFont="1" applyFill="1" applyBorder="1"/>
    <xf numFmtId="0" fontId="7" fillId="2" borderId="0" xfId="17" applyFont="1" applyFill="1" applyAlignment="1"/>
    <xf numFmtId="0" fontId="7" fillId="3" borderId="0" xfId="17" applyFont="1" applyFill="1"/>
    <xf numFmtId="0" fontId="7" fillId="2" borderId="0" xfId="17" applyFont="1" applyFill="1"/>
    <xf numFmtId="166" fontId="7" fillId="2" borderId="0" xfId="17" applyNumberFormat="1" applyFont="1" applyFill="1" applyBorder="1"/>
    <xf numFmtId="166" fontId="7" fillId="2" borderId="0" xfId="17" applyNumberFormat="1" applyFont="1" applyFill="1" applyAlignment="1"/>
    <xf numFmtId="166" fontId="7" fillId="3" borderId="0" xfId="14" applyNumberFormat="1" applyFont="1" applyFill="1" applyAlignment="1"/>
    <xf numFmtId="170" fontId="7" fillId="3" borderId="0" xfId="27" applyNumberFormat="1" applyFont="1" applyFill="1" applyAlignment="1"/>
    <xf numFmtId="166" fontId="7" fillId="2" borderId="2" xfId="17" applyNumberFormat="1" applyFont="1" applyFill="1" applyBorder="1"/>
    <xf numFmtId="166" fontId="7" fillId="2" borderId="2" xfId="17" applyNumberFormat="1" applyFont="1" applyFill="1" applyBorder="1" applyAlignment="1"/>
    <xf numFmtId="166" fontId="3" fillId="2" borderId="0" xfId="17" applyNumberFormat="1" applyFont="1" applyFill="1" applyBorder="1"/>
    <xf numFmtId="166" fontId="3" fillId="3" borderId="0" xfId="14" applyNumberFormat="1" applyFont="1" applyFill="1" applyAlignment="1"/>
    <xf numFmtId="166" fontId="7" fillId="2" borderId="0" xfId="17" applyNumberFormat="1" applyFont="1" applyFill="1" applyBorder="1" applyAlignment="1"/>
    <xf numFmtId="170" fontId="7" fillId="2" borderId="0" xfId="27" applyNumberFormat="1" applyFont="1" applyFill="1" applyBorder="1" applyAlignment="1"/>
    <xf numFmtId="170" fontId="3" fillId="3" borderId="0" xfId="27" applyNumberFormat="1" applyFont="1" applyFill="1" applyBorder="1" applyAlignment="1"/>
    <xf numFmtId="166" fontId="3" fillId="2" borderId="0" xfId="17" applyNumberFormat="1" applyFont="1" applyFill="1" applyAlignment="1"/>
    <xf numFmtId="166" fontId="3" fillId="2" borderId="3" xfId="17" applyNumberFormat="1" applyFont="1" applyFill="1" applyBorder="1" applyAlignment="1"/>
    <xf numFmtId="166" fontId="3" fillId="3" borderId="3" xfId="14" applyNumberFormat="1" applyFont="1" applyFill="1" applyBorder="1" applyAlignment="1"/>
    <xf numFmtId="166" fontId="7" fillId="3" borderId="0" xfId="3" applyNumberFormat="1" applyFont="1" applyFill="1" applyBorder="1" applyAlignment="1"/>
    <xf numFmtId="166" fontId="7" fillId="3" borderId="0" xfId="3" applyNumberFormat="1" applyFont="1" applyFill="1" applyAlignment="1"/>
    <xf numFmtId="166" fontId="3" fillId="2" borderId="1" xfId="17" applyNumberFormat="1" applyFont="1" applyFill="1" applyBorder="1"/>
    <xf numFmtId="175" fontId="7" fillId="0" borderId="0" xfId="14" applyNumberFormat="1" applyFont="1" applyFill="1" applyBorder="1" applyAlignment="1"/>
    <xf numFmtId="175" fontId="3" fillId="3" borderId="0" xfId="14" applyNumberFormat="1" applyFont="1" applyFill="1" applyBorder="1" applyAlignment="1"/>
    <xf numFmtId="170" fontId="7" fillId="0" borderId="0" xfId="27" applyNumberFormat="1" applyFont="1" applyFill="1" applyBorder="1" applyAlignment="1"/>
    <xf numFmtId="170" fontId="3" fillId="0" borderId="0" xfId="27" applyNumberFormat="1" applyFont="1" applyFill="1" applyBorder="1" applyAlignment="1"/>
    <xf numFmtId="175" fontId="3" fillId="0" borderId="0" xfId="14" applyNumberFormat="1" applyFont="1" applyFill="1" applyBorder="1" applyAlignment="1"/>
    <xf numFmtId="175" fontId="7" fillId="0" borderId="0" xfId="14" applyNumberFormat="1" applyFont="1" applyFill="1" applyAlignment="1"/>
    <xf numFmtId="175" fontId="3" fillId="0" borderId="0" xfId="14" applyNumberFormat="1" applyFont="1" applyFill="1" applyAlignment="1"/>
    <xf numFmtId="0" fontId="7" fillId="0" borderId="0" xfId="14" applyFont="1" applyFill="1" applyAlignment="1">
      <alignment vertical="top"/>
    </xf>
    <xf numFmtId="0" fontId="7" fillId="0" borderId="0" xfId="14" applyFont="1" applyFill="1" applyAlignment="1">
      <alignment horizontal="left" vertical="top" wrapText="1"/>
    </xf>
    <xf numFmtId="0" fontId="7" fillId="0" borderId="0" xfId="14" applyFont="1" applyFill="1" applyAlignment="1"/>
    <xf numFmtId="0" fontId="3" fillId="0" borderId="0" xfId="14" applyFont="1" applyFill="1" applyAlignment="1"/>
    <xf numFmtId="0" fontId="3" fillId="0" borderId="0" xfId="14" applyFont="1" applyFill="1" applyBorder="1" applyAlignment="1">
      <alignment horizontal="center"/>
    </xf>
    <xf numFmtId="0" fontId="25" fillId="0" borderId="0" xfId="14" applyFont="1" applyFill="1" applyAlignment="1">
      <alignment horizontal="left"/>
    </xf>
    <xf numFmtId="0" fontId="7" fillId="3" borderId="0" xfId="18" applyFont="1" applyFill="1" applyAlignment="1">
      <alignment horizontal="right"/>
    </xf>
    <xf numFmtId="0" fontId="7" fillId="2" borderId="0" xfId="18" applyFont="1" applyFill="1" applyAlignment="1">
      <alignment horizontal="right"/>
    </xf>
    <xf numFmtId="0" fontId="3" fillId="0" borderId="0" xfId="17" applyFont="1" applyFill="1"/>
    <xf numFmtId="170" fontId="7" fillId="3" borderId="0" xfId="27" applyNumberFormat="1" applyFont="1" applyFill="1" applyBorder="1" applyAlignment="1">
      <alignment horizontal="right"/>
    </xf>
    <xf numFmtId="170" fontId="7" fillId="3" borderId="0" xfId="27" applyNumberFormat="1" applyFont="1" applyFill="1" applyAlignment="1">
      <alignment horizontal="right"/>
    </xf>
    <xf numFmtId="170" fontId="7" fillId="2" borderId="0" xfId="27" applyNumberFormat="1" applyFont="1" applyFill="1" applyAlignment="1">
      <alignment horizontal="right"/>
    </xf>
    <xf numFmtId="0" fontId="7" fillId="2" borderId="0" xfId="14" applyFont="1" applyFill="1" applyAlignment="1">
      <alignment horizontal="right"/>
    </xf>
    <xf numFmtId="0" fontId="3" fillId="0" borderId="0" xfId="19" applyFont="1" applyFill="1"/>
    <xf numFmtId="0" fontId="7" fillId="0" borderId="0" xfId="18" applyFont="1" applyFill="1"/>
    <xf numFmtId="0" fontId="3" fillId="0" borderId="0" xfId="18" applyFont="1" applyFill="1" applyBorder="1"/>
    <xf numFmtId="170" fontId="7" fillId="0" borderId="0" xfId="27" applyNumberFormat="1" applyFont="1" applyFill="1" applyAlignment="1">
      <alignment horizontal="right"/>
    </xf>
    <xf numFmtId="170" fontId="3" fillId="0" borderId="0" xfId="27" applyNumberFormat="1" applyFont="1" applyFill="1" applyAlignment="1">
      <alignment horizontal="right"/>
    </xf>
    <xf numFmtId="164" fontId="7" fillId="0" borderId="0" xfId="14" applyNumberFormat="1" applyFont="1" applyFill="1" applyAlignment="1">
      <alignment horizontal="right"/>
    </xf>
    <xf numFmtId="164" fontId="3" fillId="0" borderId="0" xfId="14" applyNumberFormat="1" applyFont="1" applyFill="1" applyAlignment="1">
      <alignment horizontal="right"/>
    </xf>
    <xf numFmtId="0" fontId="7" fillId="0" borderId="0" xfId="14" applyFont="1" applyFill="1" applyAlignment="1">
      <alignment horizontal="right"/>
    </xf>
    <xf numFmtId="0" fontId="7" fillId="2" borderId="0" xfId="14" applyFont="1" applyFill="1" applyAlignment="1"/>
    <xf numFmtId="0" fontId="7" fillId="0" borderId="0" xfId="14" applyFont="1" applyFill="1" applyBorder="1" applyAlignment="1">
      <alignment horizontal="justify" wrapText="1"/>
    </xf>
    <xf numFmtId="0" fontId="25" fillId="0" borderId="0" xfId="14" applyFont="1" applyFill="1" applyBorder="1" applyAlignment="1">
      <alignment horizontal="center"/>
    </xf>
    <xf numFmtId="0" fontId="7" fillId="0" borderId="0" xfId="14" applyFont="1" applyFill="1" applyAlignment="1">
      <alignment horizontal="center" wrapText="1"/>
    </xf>
    <xf numFmtId="0" fontId="7" fillId="3" borderId="0" xfId="18" applyFont="1" applyFill="1" applyAlignment="1">
      <alignment horizontal="justify" wrapText="1"/>
    </xf>
    <xf numFmtId="0" fontId="7" fillId="3" borderId="0" xfId="14" applyFont="1" applyFill="1" applyAlignment="1">
      <alignment horizontal="justify" wrapText="1"/>
    </xf>
    <xf numFmtId="0" fontId="7" fillId="2" borderId="0" xfId="18" applyFont="1" applyFill="1" applyAlignment="1">
      <alignment horizontal="justify" wrapText="1"/>
    </xf>
    <xf numFmtId="0" fontId="7" fillId="0" borderId="0" xfId="14" applyFont="1" applyFill="1" applyAlignment="1">
      <alignment horizontal="justify" wrapText="1"/>
    </xf>
    <xf numFmtId="0" fontId="7" fillId="2" borderId="0" xfId="14" applyFont="1" applyFill="1" applyAlignment="1">
      <alignment horizontal="justify" wrapText="1"/>
    </xf>
    <xf numFmtId="166" fontId="3" fillId="3" borderId="3" xfId="3" applyNumberFormat="1" applyFont="1" applyFill="1" applyBorder="1" applyAlignment="1"/>
    <xf numFmtId="166" fontId="7" fillId="3" borderId="0" xfId="18" applyNumberFormat="1" applyFont="1" applyFill="1" applyAlignment="1"/>
    <xf numFmtId="0" fontId="3" fillId="0" borderId="0" xfId="14" applyFont="1" applyFill="1" applyAlignment="1">
      <alignment horizontal="justify" wrapText="1"/>
    </xf>
    <xf numFmtId="0" fontId="7" fillId="0" borderId="0" xfId="17" applyFont="1" applyFill="1"/>
    <xf numFmtId="166" fontId="7" fillId="3" borderId="0" xfId="18" applyNumberFormat="1" applyFont="1" applyFill="1" applyBorder="1" applyAlignment="1"/>
    <xf numFmtId="166" fontId="7" fillId="2" borderId="0" xfId="14" applyNumberFormat="1" applyFont="1" applyFill="1" applyBorder="1" applyAlignment="1"/>
    <xf numFmtId="166" fontId="3" fillId="3" borderId="1" xfId="3" applyNumberFormat="1" applyFont="1" applyFill="1" applyBorder="1" applyAlignment="1"/>
    <xf numFmtId="166" fontId="3" fillId="3" borderId="0" xfId="3" applyNumberFormat="1" applyFont="1" applyFill="1" applyBorder="1" applyAlignment="1"/>
    <xf numFmtId="166" fontId="7" fillId="2" borderId="0" xfId="3" applyNumberFormat="1" applyFont="1" applyFill="1" applyAlignment="1"/>
    <xf numFmtId="0" fontId="7" fillId="0" borderId="0" xfId="14" applyFont="1" applyFill="1" applyAlignment="1">
      <alignment horizontal="left" vertical="top"/>
    </xf>
    <xf numFmtId="0" fontId="7" fillId="0" borderId="0" xfId="14" applyFont="1" applyFill="1" applyAlignment="1">
      <alignment horizontal="left"/>
    </xf>
    <xf numFmtId="166" fontId="7" fillId="2" borderId="0" xfId="3" applyNumberFormat="1" applyFont="1" applyFill="1" applyBorder="1" applyAlignment="1"/>
    <xf numFmtId="0" fontId="3" fillId="0" borderId="0" xfId="14" applyFont="1" applyFill="1" applyAlignment="1">
      <alignment horizontal="left"/>
    </xf>
    <xf numFmtId="166" fontId="3" fillId="2" borderId="3" xfId="3" applyNumberFormat="1" applyFont="1" applyFill="1" applyBorder="1" applyAlignment="1"/>
    <xf numFmtId="166" fontId="3" fillId="2" borderId="0" xfId="3" applyNumberFormat="1" applyFont="1" applyFill="1" applyBorder="1" applyAlignment="1"/>
    <xf numFmtId="0" fontId="7" fillId="2" borderId="0" xfId="14" applyFont="1" applyFill="1" applyAlignment="1">
      <alignment horizontal="left"/>
    </xf>
    <xf numFmtId="166" fontId="7" fillId="2" borderId="0" xfId="18" applyNumberFormat="1" applyFont="1" applyFill="1" applyBorder="1"/>
    <xf numFmtId="166" fontId="7" fillId="2" borderId="0" xfId="18" applyNumberFormat="1" applyFont="1" applyFill="1" applyAlignment="1"/>
    <xf numFmtId="0" fontId="7" fillId="2" borderId="0" xfId="14" applyFont="1" applyFill="1" applyBorder="1" applyAlignment="1">
      <alignment horizontal="left"/>
    </xf>
    <xf numFmtId="166" fontId="7" fillId="2" borderId="0" xfId="18" applyNumberFormat="1" applyFont="1" applyFill="1" applyBorder="1" applyAlignment="1"/>
    <xf numFmtId="0" fontId="7" fillId="2" borderId="0" xfId="17" applyFont="1" applyFill="1" applyAlignment="1">
      <alignment horizontal="left"/>
    </xf>
    <xf numFmtId="166" fontId="3" fillId="2" borderId="1" xfId="3" applyNumberFormat="1" applyFont="1" applyFill="1" applyBorder="1" applyAlignment="1"/>
    <xf numFmtId="0" fontId="3" fillId="3" borderId="0" xfId="14" applyFont="1" applyFill="1" applyAlignment="1">
      <alignment horizontal="left"/>
    </xf>
    <xf numFmtId="0" fontId="3" fillId="3" borderId="0" xfId="14" applyFont="1" applyFill="1" applyAlignment="1">
      <alignment horizontal="justify" wrapText="1"/>
    </xf>
    <xf numFmtId="0" fontId="3" fillId="0" borderId="0" xfId="14" applyFont="1" applyFill="1" applyBorder="1" applyAlignment="1">
      <alignment horizontal="justify" wrapText="1"/>
    </xf>
    <xf numFmtId="0" fontId="7" fillId="2" borderId="0" xfId="18" applyFont="1" applyFill="1" applyAlignment="1"/>
    <xf numFmtId="175" fontId="7" fillId="2" borderId="0" xfId="18" applyNumberFormat="1" applyFont="1" applyFill="1" applyBorder="1" applyAlignment="1"/>
    <xf numFmtId="0" fontId="3" fillId="0" borderId="0" xfId="14" applyFont="1" applyFill="1" applyAlignment="1">
      <alignment horizontal="left" indent="1"/>
    </xf>
    <xf numFmtId="167" fontId="7" fillId="3" borderId="0" xfId="3" applyNumberFormat="1" applyFont="1" applyFill="1" applyBorder="1" applyAlignment="1"/>
    <xf numFmtId="0" fontId="7" fillId="0" borderId="0" xfId="14" applyFont="1" applyFill="1" applyAlignment="1">
      <alignment horizontal="left" indent="1"/>
    </xf>
    <xf numFmtId="167" fontId="7" fillId="3" borderId="0" xfId="18" applyNumberFormat="1" applyFont="1" applyFill="1" applyBorder="1" applyAlignment="1"/>
    <xf numFmtId="167" fontId="7" fillId="3" borderId="0" xfId="14" applyNumberFormat="1" applyFont="1" applyFill="1" applyBorder="1" applyAlignment="1"/>
    <xf numFmtId="165" fontId="7" fillId="3" borderId="0" xfId="3" applyNumberFormat="1" applyFont="1" applyFill="1" applyBorder="1" applyAlignment="1"/>
    <xf numFmtId="165" fontId="7" fillId="0" borderId="0" xfId="3" applyNumberFormat="1" applyFont="1" applyFill="1" applyBorder="1" applyAlignment="1"/>
    <xf numFmtId="165" fontId="3" fillId="0" borderId="0" xfId="3" applyNumberFormat="1" applyFont="1" applyFill="1" applyBorder="1" applyAlignment="1"/>
    <xf numFmtId="165" fontId="7" fillId="0" borderId="0" xfId="3" applyNumberFormat="1" applyFont="1" applyFill="1" applyAlignment="1"/>
    <xf numFmtId="165" fontId="3" fillId="0" borderId="0" xfId="3" applyNumberFormat="1" applyFont="1" applyFill="1" applyAlignment="1"/>
    <xf numFmtId="0" fontId="3" fillId="2" borderId="0" xfId="14" applyFont="1" applyFill="1" applyBorder="1" applyAlignment="1">
      <alignment horizontal="center" vertical="center"/>
    </xf>
    <xf numFmtId="170" fontId="7" fillId="3" borderId="0" xfId="14" applyNumberFormat="1" applyFont="1" applyFill="1" applyBorder="1"/>
    <xf numFmtId="170" fontId="7" fillId="3" borderId="0" xfId="14" applyNumberFormat="1" applyFont="1" applyFill="1" applyBorder="1" applyAlignment="1"/>
    <xf numFmtId="170" fontId="7" fillId="2" borderId="0" xfId="14" applyNumberFormat="1" applyFont="1" applyFill="1" applyBorder="1" applyAlignment="1"/>
    <xf numFmtId="170" fontId="7" fillId="2" borderId="0" xfId="14" applyNumberFormat="1" applyFont="1" applyFill="1" applyBorder="1"/>
    <xf numFmtId="170" fontId="7" fillId="2" borderId="0" xfId="27" applyNumberFormat="1" applyFont="1" applyFill="1" applyBorder="1"/>
    <xf numFmtId="170" fontId="7" fillId="0" borderId="0" xfId="27" applyNumberFormat="1" applyFont="1" applyFill="1" applyBorder="1"/>
    <xf numFmtId="166" fontId="3" fillId="2" borderId="0" xfId="14" applyNumberFormat="1" applyFont="1" applyFill="1" applyBorder="1" applyAlignment="1"/>
    <xf numFmtId="170" fontId="3" fillId="2" borderId="0" xfId="27" applyNumberFormat="1" applyFont="1" applyFill="1" applyBorder="1"/>
    <xf numFmtId="175" fontId="7" fillId="2" borderId="0" xfId="14" applyNumberFormat="1" applyFont="1" applyFill="1" applyBorder="1" applyAlignment="1"/>
    <xf numFmtId="175" fontId="3" fillId="2" borderId="0" xfId="14" applyNumberFormat="1" applyFont="1" applyFill="1" applyBorder="1" applyAlignment="1"/>
    <xf numFmtId="0" fontId="7" fillId="2" borderId="0" xfId="18" applyFont="1" applyFill="1" applyBorder="1" applyAlignment="1">
      <alignment horizontal="justify" wrapText="1"/>
    </xf>
    <xf numFmtId="170" fontId="3" fillId="0" borderId="0" xfId="27" applyNumberFormat="1" applyFont="1" applyFill="1" applyBorder="1"/>
    <xf numFmtId="0" fontId="7" fillId="2" borderId="0" xfId="24" applyFont="1" applyFill="1" applyAlignment="1">
      <alignment horizontal="center" wrapText="1"/>
    </xf>
    <xf numFmtId="0" fontId="7" fillId="2" borderId="0" xfId="24" applyFont="1" applyFill="1" applyAlignment="1">
      <alignment horizontal="right" wrapText="1"/>
    </xf>
    <xf numFmtId="0" fontId="20" fillId="0" borderId="0" xfId="6" applyAlignment="1">
      <alignment vertical="center"/>
    </xf>
    <xf numFmtId="0" fontId="3" fillId="2" borderId="0" xfId="24" applyFont="1" applyFill="1" applyAlignment="1">
      <alignment horizontal="left" wrapText="1"/>
    </xf>
    <xf numFmtId="0" fontId="25" fillId="2" borderId="0" xfId="24" applyFont="1" applyFill="1" applyAlignment="1">
      <alignment horizontal="left"/>
    </xf>
    <xf numFmtId="0" fontId="7" fillId="2" borderId="6" xfId="26" applyFont="1" applyFill="1" applyBorder="1" applyAlignment="1">
      <alignment horizontal="right" wrapText="1"/>
    </xf>
    <xf numFmtId="0" fontId="7" fillId="2" borderId="4" xfId="26" applyFont="1" applyFill="1" applyBorder="1" applyAlignment="1">
      <alignment horizontal="right" wrapText="1"/>
    </xf>
    <xf numFmtId="0" fontId="7" fillId="2" borderId="7" xfId="26" applyFont="1" applyFill="1" applyBorder="1" applyAlignment="1">
      <alignment horizontal="right" wrapText="1"/>
    </xf>
    <xf numFmtId="0" fontId="7" fillId="2" borderId="0" xfId="24" applyFont="1" applyFill="1" applyAlignment="1">
      <alignment horizontal="left" wrapText="1"/>
    </xf>
    <xf numFmtId="2" fontId="7" fillId="2" borderId="6" xfId="25" applyNumberFormat="1" applyFont="1" applyFill="1" applyBorder="1" applyAlignment="1">
      <alignment horizontal="right" wrapText="1"/>
    </xf>
    <xf numFmtId="2" fontId="7" fillId="2" borderId="4" xfId="26" applyNumberFormat="1" applyFont="1" applyFill="1" applyBorder="1" applyAlignment="1">
      <alignment horizontal="right" wrapText="1"/>
    </xf>
    <xf numFmtId="2" fontId="7" fillId="2" borderId="12" xfId="25" applyNumberFormat="1" applyFont="1" applyFill="1" applyBorder="1" applyAlignment="1">
      <alignment horizontal="right" wrapText="1"/>
    </xf>
    <xf numFmtId="2" fontId="7" fillId="2" borderId="0" xfId="26" applyNumberFormat="1" applyFont="1" applyFill="1" applyBorder="1" applyAlignment="1">
      <alignment horizontal="right" wrapText="1"/>
    </xf>
    <xf numFmtId="2" fontId="7" fillId="2" borderId="8" xfId="25" applyNumberFormat="1" applyFont="1" applyFill="1" applyBorder="1" applyAlignment="1">
      <alignment horizontal="right" wrapText="1"/>
    </xf>
    <xf numFmtId="2" fontId="7" fillId="2" borderId="2" xfId="26" applyNumberFormat="1" applyFont="1" applyFill="1" applyBorder="1" applyAlignment="1">
      <alignment horizontal="right" wrapText="1"/>
    </xf>
    <xf numFmtId="0" fontId="7" fillId="2" borderId="15" xfId="26" applyFont="1" applyFill="1" applyBorder="1" applyAlignment="1">
      <alignment horizontal="right" wrapText="1"/>
    </xf>
    <xf numFmtId="0" fontId="7" fillId="2" borderId="3" xfId="26" applyFont="1" applyFill="1" applyBorder="1" applyAlignment="1">
      <alignment horizontal="right" wrapText="1"/>
    </xf>
    <xf numFmtId="2" fontId="7" fillId="2" borderId="4" xfId="25" applyNumberFormat="1" applyFont="1" applyFill="1" applyBorder="1" applyAlignment="1">
      <alignment horizontal="right" wrapText="1"/>
    </xf>
    <xf numFmtId="0" fontId="7" fillId="0" borderId="0" xfId="8" applyFont="1" applyBorder="1" applyAlignment="1">
      <alignment vertical="center"/>
    </xf>
    <xf numFmtId="2" fontId="7" fillId="2" borderId="0" xfId="25" applyNumberFormat="1" applyFont="1" applyFill="1" applyBorder="1" applyAlignment="1">
      <alignment horizontal="right" wrapText="1"/>
    </xf>
    <xf numFmtId="0" fontId="7" fillId="2" borderId="0" xfId="26" applyFont="1" applyFill="1" applyBorder="1" applyAlignment="1">
      <alignment horizontal="right" wrapText="1"/>
    </xf>
    <xf numFmtId="2" fontId="7" fillId="2" borderId="2" xfId="25" applyNumberFormat="1" applyFont="1" applyFill="1" applyBorder="1" applyAlignment="1">
      <alignment horizontal="right" wrapText="1"/>
    </xf>
    <xf numFmtId="0" fontId="7" fillId="0" borderId="2" xfId="8" applyFont="1" applyBorder="1" applyAlignment="1">
      <alignment vertical="center"/>
    </xf>
    <xf numFmtId="0" fontId="7" fillId="2" borderId="2" xfId="26" applyFont="1" applyFill="1" applyBorder="1" applyAlignment="1">
      <alignment horizontal="right" wrapText="1"/>
    </xf>
    <xf numFmtId="0" fontId="7" fillId="2" borderId="0" xfId="26" applyFont="1" applyFill="1" applyAlignment="1">
      <alignment horizontal="center" wrapText="1"/>
    </xf>
    <xf numFmtId="0" fontId="7" fillId="2" borderId="10" xfId="26" applyFont="1" applyFill="1" applyBorder="1" applyAlignment="1">
      <alignment horizontal="right" wrapText="1"/>
    </xf>
    <xf numFmtId="2" fontId="7" fillId="2" borderId="11" xfId="26" applyNumberFormat="1" applyFont="1" applyFill="1" applyBorder="1" applyAlignment="1">
      <alignment horizontal="right" wrapText="1"/>
    </xf>
    <xf numFmtId="2" fontId="7" fillId="2" borderId="14" xfId="26" applyNumberFormat="1" applyFont="1" applyFill="1" applyBorder="1" applyAlignment="1">
      <alignment horizontal="right" wrapText="1"/>
    </xf>
    <xf numFmtId="0" fontId="0" fillId="0" borderId="0" xfId="11" applyFont="1" applyAlignment="1">
      <alignment vertical="center"/>
    </xf>
    <xf numFmtId="0" fontId="7" fillId="0" borderId="0" xfId="22" applyFont="1" applyFill="1"/>
    <xf numFmtId="0" fontId="7" fillId="2" borderId="0" xfId="23" applyFont="1" applyFill="1" applyAlignment="1">
      <alignment horizontal="left" vertical="top" wrapText="1" indent="1"/>
    </xf>
    <xf numFmtId="0" fontId="7" fillId="2" borderId="0" xfId="23" applyFont="1" applyFill="1" applyAlignment="1" applyProtection="1">
      <alignment horizontal="left" vertical="top" wrapText="1" indent="1"/>
      <protection locked="0"/>
    </xf>
    <xf numFmtId="0" fontId="7" fillId="0" borderId="0" xfId="22" applyFont="1"/>
    <xf numFmtId="168" fontId="7" fillId="0" borderId="0" xfId="14" applyNumberFormat="1" applyFont="1" applyFill="1"/>
    <xf numFmtId="170" fontId="7" fillId="2" borderId="0" xfId="27" applyNumberFormat="1" applyFont="1" applyFill="1" applyAlignment="1"/>
    <xf numFmtId="0" fontId="7" fillId="2" borderId="0" xfId="14" applyFont="1" applyFill="1" applyBorder="1"/>
    <xf numFmtId="0" fontId="21" fillId="0" borderId="0" xfId="5" applyFont="1" applyBorder="1">
      <protection locked="0"/>
    </xf>
    <xf numFmtId="49" fontId="7" fillId="2" borderId="0" xfId="14" applyNumberFormat="1" applyFont="1" applyFill="1" applyBorder="1" applyAlignment="1">
      <alignment horizontal="left" vertical="top"/>
    </xf>
    <xf numFmtId="166" fontId="7" fillId="2" borderId="0" xfId="27" applyNumberFormat="1" applyFont="1" applyFill="1" applyBorder="1" applyAlignment="1"/>
    <xf numFmtId="0" fontId="7" fillId="3" borderId="0" xfId="14" applyFont="1" applyFill="1" applyBorder="1" applyAlignment="1">
      <alignment horizontal="center" vertical="top" wrapText="1"/>
    </xf>
    <xf numFmtId="0" fontId="7" fillId="2" borderId="2" xfId="20" applyFont="1" applyFill="1" applyBorder="1" applyAlignment="1">
      <alignment horizontal="right"/>
    </xf>
    <xf numFmtId="0" fontId="7" fillId="0" borderId="2" xfId="14" applyFont="1" applyFill="1" applyBorder="1" applyAlignment="1">
      <alignment horizontal="right"/>
    </xf>
    <xf numFmtId="166" fontId="7" fillId="0" borderId="12" xfId="14" applyNumberFormat="1" applyFont="1" applyFill="1" applyBorder="1" applyAlignment="1"/>
    <xf numFmtId="0" fontId="7" fillId="0" borderId="0" xfId="14" applyFont="1" applyFill="1" applyBorder="1"/>
    <xf numFmtId="0" fontId="7" fillId="0" borderId="0" xfId="14" applyFont="1" applyFill="1" applyAlignment="1">
      <alignment horizontal="left" vertical="top" wrapText="1"/>
    </xf>
    <xf numFmtId="0" fontId="7" fillId="0" borderId="0" xfId="14" applyFont="1" applyFill="1" applyAlignment="1">
      <alignment horizontal="left" vertical="top"/>
    </xf>
    <xf numFmtId="0" fontId="7" fillId="0" borderId="0" xfId="14" applyFont="1" applyFill="1" applyBorder="1"/>
    <xf numFmtId="0" fontId="3" fillId="0" borderId="0" xfId="14" applyFont="1" applyFill="1" applyBorder="1" applyAlignment="1">
      <alignment horizontal="center"/>
    </xf>
    <xf numFmtId="0" fontId="7" fillId="0" borderId="0" xfId="14" applyFont="1" applyFill="1" applyBorder="1" applyAlignment="1">
      <alignment horizontal="center" wrapText="1"/>
    </xf>
    <xf numFmtId="166" fontId="7" fillId="5" borderId="0" xfId="3" applyNumberFormat="1" applyFont="1" applyFill="1" applyAlignment="1"/>
    <xf numFmtId="166" fontId="3" fillId="5" borderId="3" xfId="3" applyNumberFormat="1" applyFont="1" applyFill="1" applyBorder="1" applyAlignment="1"/>
    <xf numFmtId="0" fontId="7" fillId="5" borderId="0" xfId="14" applyFont="1" applyFill="1" applyAlignment="1">
      <alignment horizontal="right"/>
    </xf>
    <xf numFmtId="0" fontId="7" fillId="5" borderId="0" xfId="14" applyFont="1" applyFill="1" applyAlignment="1">
      <alignment horizontal="justify" wrapText="1"/>
    </xf>
    <xf numFmtId="166" fontId="3" fillId="5" borderId="0" xfId="3" applyNumberFormat="1" applyFont="1" applyFill="1" applyBorder="1" applyAlignment="1"/>
    <xf numFmtId="166" fontId="7" fillId="5" borderId="0" xfId="14" applyNumberFormat="1" applyFont="1" applyFill="1" applyBorder="1" applyAlignment="1"/>
    <xf numFmtId="166" fontId="3" fillId="5" borderId="1" xfId="3" applyNumberFormat="1" applyFont="1" applyFill="1" applyBorder="1" applyAlignment="1"/>
    <xf numFmtId="166" fontId="7" fillId="5" borderId="0" xfId="14" applyNumberFormat="1" applyFont="1" applyFill="1" applyAlignment="1"/>
    <xf numFmtId="170" fontId="3" fillId="3" borderId="0" xfId="14" applyNumberFormat="1" applyFont="1" applyFill="1" applyBorder="1"/>
    <xf numFmtId="170" fontId="3" fillId="3" borderId="0" xfId="14" applyNumberFormat="1" applyFont="1" applyFill="1" applyBorder="1" applyAlignment="1"/>
    <xf numFmtId="170" fontId="3" fillId="2" borderId="0" xfId="14" applyNumberFormat="1" applyFont="1" applyFill="1" applyBorder="1" applyAlignment="1"/>
    <xf numFmtId="0" fontId="7" fillId="2" borderId="0" xfId="14" applyFont="1" applyFill="1"/>
    <xf numFmtId="166" fontId="3" fillId="5" borderId="0" xfId="14" applyNumberFormat="1" applyFont="1" applyFill="1" applyAlignment="1"/>
    <xf numFmtId="166" fontId="3" fillId="5" borderId="3" xfId="14" applyNumberFormat="1" applyFont="1" applyFill="1" applyBorder="1" applyAlignment="1"/>
    <xf numFmtId="166" fontId="7" fillId="5" borderId="0" xfId="17" applyNumberFormat="1" applyFont="1" applyFill="1" applyBorder="1"/>
    <xf numFmtId="166" fontId="3" fillId="5" borderId="3" xfId="17" applyNumberFormat="1" applyFont="1" applyFill="1" applyBorder="1" applyAlignment="1"/>
    <xf numFmtId="166" fontId="3" fillId="5" borderId="1" xfId="17" applyNumberFormat="1" applyFont="1" applyFill="1" applyBorder="1"/>
    <xf numFmtId="0" fontId="7" fillId="5" borderId="0" xfId="17" applyFont="1" applyFill="1" applyAlignment="1">
      <alignment horizontal="right"/>
    </xf>
    <xf numFmtId="0" fontId="7" fillId="5" borderId="0" xfId="17" applyFont="1" applyFill="1" applyAlignment="1"/>
    <xf numFmtId="0" fontId="0" fillId="0" borderId="0" xfId="0" applyAlignment="1"/>
    <xf numFmtId="0" fontId="7" fillId="0" borderId="0" xfId="15" applyFont="1" applyFill="1" applyBorder="1" applyAlignment="1">
      <alignment horizontal="right" vertical="top" wrapText="1"/>
    </xf>
    <xf numFmtId="0" fontId="7" fillId="0" borderId="0" xfId="9" applyFont="1" applyFill="1" applyAlignment="1">
      <alignment horizontal="right"/>
    </xf>
    <xf numFmtId="166" fontId="7" fillId="0" borderId="0" xfId="15" applyNumberFormat="1" applyFont="1" applyFill="1" applyBorder="1" applyAlignment="1">
      <alignment horizontal="right"/>
    </xf>
    <xf numFmtId="166" fontId="7" fillId="0" borderId="2" xfId="15" applyNumberFormat="1" applyFont="1" applyFill="1" applyBorder="1" applyAlignment="1">
      <alignment horizontal="right"/>
    </xf>
    <xf numFmtId="166" fontId="3" fillId="0" borderId="0" xfId="15" applyNumberFormat="1" applyFont="1" applyFill="1" applyBorder="1" applyAlignment="1">
      <alignment horizontal="right"/>
    </xf>
    <xf numFmtId="166" fontId="3" fillId="0" borderId="1" xfId="15" applyNumberFormat="1" applyFont="1" applyFill="1" applyBorder="1" applyAlignment="1">
      <alignment horizontal="right"/>
    </xf>
    <xf numFmtId="0" fontId="0" fillId="0" borderId="0" xfId="0" applyFill="1" applyAlignment="1"/>
    <xf numFmtId="166" fontId="7" fillId="0" borderId="0" xfId="14" applyNumberFormat="1" applyFont="1" applyFill="1" applyBorder="1" applyAlignment="1">
      <alignment horizontal="right" vertical="top" wrapText="1"/>
    </xf>
    <xf numFmtId="0" fontId="0" fillId="0" borderId="0" xfId="0" applyFill="1"/>
    <xf numFmtId="0" fontId="7" fillId="0" borderId="0" xfId="0" applyFont="1" applyFill="1" applyAlignment="1"/>
    <xf numFmtId="0" fontId="13" fillId="0" borderId="0" xfId="0" applyFont="1" applyFill="1" applyAlignment="1"/>
    <xf numFmtId="166" fontId="3" fillId="0" borderId="4" xfId="15" applyNumberFormat="1" applyFont="1" applyFill="1" applyBorder="1" applyAlignment="1">
      <alignment horizontal="right"/>
    </xf>
    <xf numFmtId="0" fontId="3" fillId="0" borderId="0" xfId="14" applyFont="1" applyFill="1" applyBorder="1" applyAlignment="1">
      <alignment horizontal="left" vertical="top" indent="1"/>
    </xf>
    <xf numFmtId="170" fontId="7" fillId="0" borderId="0" xfId="28" applyNumberFormat="1" applyFont="1" applyFill="1" applyBorder="1" applyAlignment="1">
      <alignment horizontal="right"/>
    </xf>
    <xf numFmtId="170" fontId="7" fillId="0" borderId="0" xfId="29" applyNumberFormat="1" applyFont="1" applyFill="1" applyBorder="1" applyAlignment="1"/>
    <xf numFmtId="171" fontId="7" fillId="0" borderId="0" xfId="29" applyNumberFormat="1" applyFont="1" applyFill="1" applyBorder="1" applyAlignment="1">
      <alignment horizontal="right"/>
    </xf>
    <xf numFmtId="171" fontId="3" fillId="0" borderId="0" xfId="29" applyNumberFormat="1" applyFont="1" applyFill="1" applyBorder="1" applyAlignment="1">
      <alignment horizontal="right"/>
    </xf>
    <xf numFmtId="171" fontId="3" fillId="0" borderId="0" xfId="15" applyNumberFormat="1" applyFont="1" applyFill="1" applyAlignment="1">
      <alignment horizontal="right"/>
    </xf>
    <xf numFmtId="171" fontId="7" fillId="0" borderId="0" xfId="27" applyNumberFormat="1" applyFont="1" applyFill="1" applyBorder="1" applyAlignment="1">
      <alignment horizontal="right"/>
    </xf>
    <xf numFmtId="168" fontId="7" fillId="0" borderId="0" xfId="14" applyNumberFormat="1" applyFont="1" applyFill="1" applyBorder="1" applyAlignment="1">
      <alignment horizontal="center"/>
    </xf>
    <xf numFmtId="0" fontId="9" fillId="0" borderId="0" xfId="7" applyFont="1" applyFill="1" applyBorder="1" applyAlignment="1">
      <alignment horizontal="left"/>
    </xf>
    <xf numFmtId="0" fontId="7" fillId="0" borderId="0" xfId="15" applyFont="1" applyFill="1" applyBorder="1" applyAlignment="1">
      <alignment horizontal="right"/>
    </xf>
    <xf numFmtId="168" fontId="3" fillId="0" borderId="0" xfId="27" applyNumberFormat="1" applyFont="1" applyFill="1" applyBorder="1" applyAlignment="1">
      <alignment horizontal="right"/>
    </xf>
    <xf numFmtId="166" fontId="7" fillId="0" borderId="0" xfId="27" applyNumberFormat="1" applyFont="1" applyFill="1" applyBorder="1" applyAlignment="1">
      <alignment horizontal="right"/>
    </xf>
    <xf numFmtId="166" fontId="7" fillId="0" borderId="0" xfId="27" applyNumberFormat="1" applyFont="1" applyFill="1" applyBorder="1" applyAlignment="1"/>
    <xf numFmtId="0" fontId="7" fillId="0" borderId="0" xfId="7" applyFont="1" applyFill="1" applyAlignment="1">
      <alignment horizontal="right"/>
    </xf>
    <xf numFmtId="168" fontId="7" fillId="0" borderId="0" xfId="15" applyNumberFormat="1" applyFont="1" applyFill="1" applyBorder="1"/>
    <xf numFmtId="0" fontId="32" fillId="0" borderId="0" xfId="12" applyFont="1" applyFill="1"/>
    <xf numFmtId="166" fontId="7" fillId="0" borderId="0" xfId="4" applyNumberFormat="1" applyFont="1" applyFill="1" applyBorder="1" applyAlignment="1">
      <alignment horizontal="right"/>
    </xf>
    <xf numFmtId="166" fontId="3" fillId="0" borderId="0" xfId="4" applyNumberFormat="1" applyFont="1" applyFill="1" applyBorder="1" applyAlignment="1">
      <alignment horizontal="right"/>
    </xf>
    <xf numFmtId="166" fontId="7" fillId="0" borderId="2" xfId="3" applyNumberFormat="1" applyFont="1" applyFill="1" applyBorder="1" applyAlignment="1">
      <alignment horizontal="right"/>
    </xf>
    <xf numFmtId="168" fontId="7" fillId="0" borderId="0" xfId="15" applyNumberFormat="1" applyFont="1" applyFill="1" applyBorder="1" applyAlignment="1">
      <alignment horizontal="right"/>
    </xf>
    <xf numFmtId="166" fontId="3" fillId="0" borderId="1" xfId="4" applyNumberFormat="1" applyFont="1" applyFill="1" applyBorder="1" applyAlignment="1">
      <alignment horizontal="right"/>
    </xf>
    <xf numFmtId="168" fontId="7" fillId="0" borderId="0" xfId="4" applyNumberFormat="1" applyFont="1" applyFill="1" applyBorder="1" applyAlignment="1">
      <alignment horizontal="right"/>
    </xf>
    <xf numFmtId="166" fontId="3" fillId="0" borderId="4" xfId="4" applyNumberFormat="1" applyFont="1" applyFill="1" applyBorder="1" applyAlignment="1">
      <alignment horizontal="right"/>
    </xf>
    <xf numFmtId="166" fontId="3" fillId="0" borderId="4" xfId="3" applyNumberFormat="1" applyFont="1" applyFill="1" applyBorder="1" applyAlignment="1">
      <alignment horizontal="right"/>
    </xf>
    <xf numFmtId="166" fontId="7" fillId="0" borderId="0" xfId="29" applyNumberFormat="1" applyFont="1" applyFill="1" applyBorder="1" applyAlignment="1">
      <alignment horizontal="right"/>
    </xf>
    <xf numFmtId="172" fontId="7" fillId="0" borderId="0" xfId="4" applyNumberFormat="1" applyFont="1" applyFill="1" applyBorder="1" applyAlignment="1">
      <alignment horizontal="right"/>
    </xf>
    <xf numFmtId="0" fontId="3" fillId="0" borderId="0" xfId="14" applyFont="1" applyFill="1" applyBorder="1" applyAlignment="1">
      <alignment wrapText="1"/>
    </xf>
    <xf numFmtId="0" fontId="7" fillId="0" borderId="0" xfId="14" applyFont="1" applyFill="1" applyBorder="1" applyAlignment="1">
      <alignment horizontal="center"/>
    </xf>
    <xf numFmtId="0" fontId="7" fillId="0" borderId="0" xfId="6" applyFont="1" applyFill="1" applyAlignment="1">
      <alignment horizontal="right"/>
    </xf>
    <xf numFmtId="164" fontId="7" fillId="0" borderId="0" xfId="3" applyNumberFormat="1" applyFont="1" applyFill="1" applyBorder="1" applyAlignment="1"/>
    <xf numFmtId="166" fontId="7" fillId="0" borderId="0" xfId="14" applyNumberFormat="1" applyFont="1" applyFill="1" applyBorder="1"/>
    <xf numFmtId="166" fontId="3" fillId="0" borderId="1" xfId="14" applyNumberFormat="1" applyFont="1" applyFill="1" applyBorder="1"/>
    <xf numFmtId="166" fontId="7" fillId="0" borderId="0" xfId="2" applyNumberFormat="1" applyFont="1" applyFill="1"/>
    <xf numFmtId="166" fontId="7" fillId="0" borderId="0" xfId="2" applyNumberFormat="1" applyFont="1" applyFill="1" applyBorder="1"/>
    <xf numFmtId="166" fontId="3" fillId="0" borderId="1" xfId="3" applyNumberFormat="1" applyFont="1" applyFill="1" applyBorder="1" applyAlignment="1">
      <alignment horizontal="right"/>
    </xf>
    <xf numFmtId="166" fontId="7" fillId="0" borderId="2" xfId="2" applyNumberFormat="1" applyFont="1" applyFill="1" applyBorder="1"/>
    <xf numFmtId="166" fontId="3" fillId="0" borderId="3" xfId="3" applyNumberFormat="1" applyFont="1" applyFill="1" applyBorder="1" applyAlignment="1">
      <alignment horizontal="right"/>
    </xf>
    <xf numFmtId="166" fontId="3" fillId="0" borderId="3" xfId="2" applyNumberFormat="1" applyFont="1" applyFill="1" applyBorder="1"/>
    <xf numFmtId="168" fontId="7" fillId="0" borderId="0" xfId="3" applyNumberFormat="1" applyFont="1" applyFill="1" applyBorder="1" applyAlignment="1"/>
    <xf numFmtId="166" fontId="3" fillId="0" borderId="0" xfId="14" applyNumberFormat="1" applyFont="1" applyFill="1"/>
    <xf numFmtId="0" fontId="7" fillId="0" borderId="0" xfId="14" applyFont="1" applyFill="1" applyBorder="1"/>
    <xf numFmtId="0" fontId="3" fillId="0" borderId="0" xfId="14" applyFont="1" applyFill="1" applyBorder="1" applyAlignment="1"/>
    <xf numFmtId="0" fontId="0" fillId="0" borderId="0" xfId="0" applyAlignment="1">
      <alignment wrapText="1"/>
    </xf>
    <xf numFmtId="0" fontId="7" fillId="0" borderId="0" xfId="14" applyFont="1" applyFill="1" applyBorder="1" applyAlignment="1"/>
    <xf numFmtId="0" fontId="7" fillId="2" borderId="0" xfId="14" applyFont="1" applyFill="1" applyBorder="1" applyAlignment="1">
      <alignment horizontal="left" vertical="top"/>
    </xf>
    <xf numFmtId="0" fontId="7" fillId="0" borderId="0" xfId="14" applyFont="1" applyFill="1" applyBorder="1" applyAlignment="1">
      <alignment horizontal="left" vertical="top" wrapText="1"/>
    </xf>
    <xf numFmtId="0" fontId="7" fillId="0" borderId="0" xfId="14" applyFont="1" applyFill="1" applyBorder="1" applyAlignment="1">
      <alignment horizontal="left"/>
    </xf>
    <xf numFmtId="0" fontId="0" fillId="0" borderId="0" xfId="0" applyFont="1" applyAlignment="1">
      <alignment horizontal="left"/>
    </xf>
    <xf numFmtId="0" fontId="3" fillId="0" borderId="0" xfId="14" applyFont="1" applyFill="1" applyBorder="1" applyAlignment="1">
      <alignment horizontal="left"/>
    </xf>
    <xf numFmtId="0" fontId="13" fillId="0" borderId="0" xfId="0" applyFont="1" applyAlignment="1">
      <alignment horizontal="left"/>
    </xf>
    <xf numFmtId="0" fontId="7" fillId="0" borderId="0" xfId="14" applyFont="1" applyFill="1" applyBorder="1"/>
    <xf numFmtId="0" fontId="7" fillId="0" borderId="0" xfId="14" applyFont="1" applyFill="1" applyBorder="1"/>
    <xf numFmtId="170" fontId="7" fillId="0" borderId="0" xfId="27" applyNumberFormat="1" applyFont="1" applyFill="1"/>
    <xf numFmtId="9" fontId="7" fillId="0" borderId="0" xfId="27" applyFont="1" applyFill="1" applyAlignment="1">
      <alignment horizontal="right" wrapText="1"/>
    </xf>
    <xf numFmtId="0" fontId="7" fillId="2" borderId="0" xfId="14" applyFont="1" applyFill="1" applyAlignment="1">
      <alignment wrapText="1"/>
    </xf>
    <xf numFmtId="166" fontId="7" fillId="5" borderId="0" xfId="20" applyNumberFormat="1" applyFont="1" applyFill="1" applyBorder="1" applyAlignment="1"/>
    <xf numFmtId="166" fontId="7" fillId="5" borderId="2" xfId="20" applyNumberFormat="1" applyFont="1" applyFill="1" applyBorder="1" applyAlignment="1"/>
    <xf numFmtId="0" fontId="7" fillId="5" borderId="0" xfId="20" applyFont="1" applyFill="1" applyBorder="1"/>
    <xf numFmtId="166" fontId="3" fillId="5" borderId="0" xfId="20" applyNumberFormat="1" applyFont="1" applyFill="1" applyBorder="1" applyAlignment="1"/>
    <xf numFmtId="166" fontId="7" fillId="5" borderId="0" xfId="20" applyNumberFormat="1" applyFont="1" applyFill="1" applyBorder="1" applyAlignment="1">
      <alignment vertical="center"/>
    </xf>
    <xf numFmtId="166" fontId="7" fillId="5" borderId="4" xfId="20" applyNumberFormat="1" applyFont="1" applyFill="1" applyBorder="1" applyAlignment="1"/>
    <xf numFmtId="166" fontId="3" fillId="5" borderId="1" xfId="20" applyNumberFormat="1" applyFont="1" applyFill="1" applyBorder="1" applyAlignment="1"/>
    <xf numFmtId="168" fontId="7" fillId="5" borderId="0" xfId="14" applyNumberFormat="1" applyFont="1" applyFill="1" applyBorder="1"/>
    <xf numFmtId="166" fontId="7" fillId="0" borderId="2" xfId="14" applyNumberFormat="1" applyFont="1" applyFill="1" applyBorder="1" applyAlignment="1"/>
    <xf numFmtId="166" fontId="7" fillId="0" borderId="4" xfId="14" applyNumberFormat="1" applyFont="1" applyFill="1" applyBorder="1" applyAlignment="1"/>
    <xf numFmtId="166" fontId="3" fillId="0" borderId="1" xfId="14" applyNumberFormat="1" applyFont="1" applyFill="1" applyBorder="1" applyAlignment="1"/>
    <xf numFmtId="0" fontId="4" fillId="0" borderId="0" xfId="5" applyFill="1">
      <protection locked="0"/>
    </xf>
    <xf numFmtId="0" fontId="6" fillId="0" borderId="0" xfId="22" applyFont="1"/>
    <xf numFmtId="166" fontId="7" fillId="5" borderId="0" xfId="14" applyNumberFormat="1" applyFont="1" applyFill="1" applyBorder="1"/>
    <xf numFmtId="166" fontId="3" fillId="5" borderId="1" xfId="14" applyNumberFormat="1" applyFont="1" applyFill="1" applyBorder="1"/>
    <xf numFmtId="166" fontId="7" fillId="5" borderId="0" xfId="3" applyNumberFormat="1" applyFont="1" applyFill="1" applyBorder="1" applyAlignment="1">
      <alignment horizontal="right"/>
    </xf>
    <xf numFmtId="166" fontId="7" fillId="5" borderId="2" xfId="3" applyNumberFormat="1" applyFont="1" applyFill="1" applyBorder="1" applyAlignment="1">
      <alignment horizontal="right"/>
    </xf>
    <xf numFmtId="166" fontId="7" fillId="5" borderId="0" xfId="2" applyNumberFormat="1" applyFont="1" applyFill="1"/>
    <xf numFmtId="166" fontId="3" fillId="5" borderId="1" xfId="3" applyNumberFormat="1" applyFont="1" applyFill="1" applyBorder="1" applyAlignment="1">
      <alignment horizontal="right"/>
    </xf>
    <xf numFmtId="166" fontId="7" fillId="5" borderId="2" xfId="2" applyNumberFormat="1" applyFont="1" applyFill="1" applyBorder="1"/>
    <xf numFmtId="166" fontId="3" fillId="5" borderId="3" xfId="3" applyNumberFormat="1" applyFont="1" applyFill="1" applyBorder="1" applyAlignment="1">
      <alignment horizontal="right"/>
    </xf>
    <xf numFmtId="166" fontId="7" fillId="5" borderId="0" xfId="2" applyNumberFormat="1" applyFont="1" applyFill="1" applyBorder="1"/>
    <xf numFmtId="166" fontId="3" fillId="5" borderId="0" xfId="3" applyNumberFormat="1" applyFont="1" applyFill="1" applyBorder="1" applyAlignment="1">
      <alignment horizontal="right"/>
    </xf>
    <xf numFmtId="166" fontId="3" fillId="5" borderId="3" xfId="2" applyNumberFormat="1" applyFont="1" applyFill="1" applyBorder="1"/>
    <xf numFmtId="0" fontId="7" fillId="5" borderId="0" xfId="14" applyFont="1" applyFill="1" applyBorder="1" applyAlignment="1">
      <alignment horizontal="right"/>
    </xf>
    <xf numFmtId="165" fontId="7" fillId="5" borderId="0" xfId="3" applyNumberFormat="1" applyFont="1" applyFill="1" applyBorder="1" applyAlignment="1"/>
    <xf numFmtId="167" fontId="7" fillId="5" borderId="0" xfId="3" applyNumberFormat="1" applyFont="1" applyFill="1" applyBorder="1" applyAlignment="1">
      <alignment horizontal="right"/>
    </xf>
    <xf numFmtId="167" fontId="3" fillId="5" borderId="0" xfId="3" applyNumberFormat="1" applyFont="1" applyFill="1" applyBorder="1" applyAlignment="1">
      <alignment horizontal="right"/>
    </xf>
    <xf numFmtId="0" fontId="7" fillId="5" borderId="0" xfId="14" applyFont="1" applyFill="1" applyBorder="1"/>
    <xf numFmtId="165" fontId="7" fillId="5" borderId="0" xfId="3" applyNumberFormat="1" applyFont="1" applyFill="1" applyBorder="1"/>
    <xf numFmtId="167" fontId="7" fillId="5" borderId="0" xfId="14" applyNumberFormat="1" applyFont="1" applyFill="1" applyBorder="1" applyAlignment="1">
      <alignment horizontal="right"/>
    </xf>
    <xf numFmtId="167" fontId="3" fillId="5" borderId="0" xfId="14" applyNumberFormat="1" applyFont="1" applyFill="1" applyBorder="1" applyAlignment="1">
      <alignment horizontal="right"/>
    </xf>
    <xf numFmtId="168" fontId="7" fillId="5" borderId="0" xfId="14" applyNumberFormat="1" applyFont="1" applyFill="1" applyBorder="1" applyAlignment="1">
      <alignment horizontal="right"/>
    </xf>
    <xf numFmtId="0" fontId="7" fillId="5" borderId="0" xfId="7" applyFont="1" applyFill="1" applyAlignment="1">
      <alignment horizontal="right"/>
    </xf>
    <xf numFmtId="166" fontId="7" fillId="5" borderId="0" xfId="4" applyNumberFormat="1" applyFont="1" applyFill="1" applyBorder="1" applyAlignment="1">
      <alignment horizontal="right"/>
    </xf>
    <xf numFmtId="166" fontId="7" fillId="5" borderId="2" xfId="4" applyNumberFormat="1" applyFont="1" applyFill="1" applyBorder="1" applyAlignment="1">
      <alignment horizontal="right"/>
    </xf>
    <xf numFmtId="166" fontId="3" fillId="5" borderId="0" xfId="4" applyNumberFormat="1" applyFont="1" applyFill="1" applyBorder="1" applyAlignment="1">
      <alignment horizontal="right"/>
    </xf>
    <xf numFmtId="166" fontId="3" fillId="5" borderId="4" xfId="3" applyNumberFormat="1" applyFont="1" applyFill="1" applyBorder="1" applyAlignment="1">
      <alignment horizontal="right"/>
    </xf>
    <xf numFmtId="170" fontId="3" fillId="5" borderId="0" xfId="28" applyNumberFormat="1" applyFont="1" applyFill="1" applyBorder="1" applyAlignment="1">
      <alignment horizontal="right"/>
    </xf>
    <xf numFmtId="166" fontId="3" fillId="5" borderId="1" xfId="4" applyNumberFormat="1" applyFont="1" applyFill="1" applyBorder="1" applyAlignment="1">
      <alignment horizontal="right"/>
    </xf>
    <xf numFmtId="168" fontId="7" fillId="5" borderId="0" xfId="4" applyNumberFormat="1" applyFont="1" applyFill="1" applyBorder="1" applyAlignment="1">
      <alignment horizontal="right"/>
    </xf>
    <xf numFmtId="166" fontId="7" fillId="5" borderId="0" xfId="28" applyNumberFormat="1" applyFont="1" applyFill="1" applyBorder="1" applyAlignment="1">
      <alignment horizontal="right"/>
    </xf>
    <xf numFmtId="172" fontId="7" fillId="5" borderId="0" xfId="4" applyNumberFormat="1" applyFont="1" applyFill="1" applyBorder="1" applyAlignment="1">
      <alignment horizontal="right"/>
    </xf>
    <xf numFmtId="170" fontId="7" fillId="5" borderId="0" xfId="28" applyNumberFormat="1" applyFont="1" applyFill="1" applyBorder="1" applyAlignment="1">
      <alignment horizontal="right"/>
    </xf>
    <xf numFmtId="170" fontId="7" fillId="5" borderId="0" xfId="29" applyNumberFormat="1" applyFont="1" applyFill="1" applyBorder="1" applyAlignment="1"/>
    <xf numFmtId="171" fontId="7" fillId="5" borderId="0" xfId="29" applyNumberFormat="1" applyFont="1" applyFill="1" applyBorder="1" applyAlignment="1">
      <alignment horizontal="right"/>
    </xf>
    <xf numFmtId="171" fontId="3" fillId="5" borderId="0" xfId="29" applyNumberFormat="1" applyFont="1" applyFill="1" applyBorder="1" applyAlignment="1">
      <alignment horizontal="right"/>
    </xf>
    <xf numFmtId="171" fontId="3" fillId="5" borderId="0" xfId="15" applyNumberFormat="1" applyFont="1" applyFill="1" applyAlignment="1">
      <alignment horizontal="right"/>
    </xf>
    <xf numFmtId="171" fontId="7" fillId="5" borderId="0" xfId="27" applyNumberFormat="1" applyFont="1" applyFill="1" applyBorder="1" applyAlignment="1">
      <alignment horizontal="right"/>
    </xf>
    <xf numFmtId="166" fontId="7" fillId="5" borderId="5" xfId="14" applyNumberFormat="1" applyFont="1" applyFill="1" applyBorder="1"/>
    <xf numFmtId="166" fontId="3" fillId="5" borderId="0" xfId="14" applyNumberFormat="1" applyFont="1" applyFill="1" applyBorder="1"/>
    <xf numFmtId="166" fontId="7" fillId="5" borderId="2" xfId="14" applyNumberFormat="1" applyFont="1" applyFill="1" applyBorder="1"/>
    <xf numFmtId="173" fontId="7" fillId="5" borderId="0" xfId="16" applyNumberFormat="1" applyFont="1" applyFill="1" applyBorder="1" applyAlignment="1">
      <alignment horizontal="right"/>
    </xf>
    <xf numFmtId="174" fontId="3" fillId="5" borderId="0" xfId="27" applyNumberFormat="1" applyFont="1" applyFill="1" applyBorder="1" applyAlignment="1"/>
    <xf numFmtId="166" fontId="3" fillId="5" borderId="0" xfId="14" applyNumberFormat="1" applyFont="1" applyFill="1" applyBorder="1" applyAlignment="1"/>
    <xf numFmtId="166" fontId="7" fillId="5" borderId="2" xfId="14" applyNumberFormat="1" applyFont="1" applyFill="1" applyBorder="1" applyAlignment="1"/>
    <xf numFmtId="166" fontId="3" fillId="5" borderId="1" xfId="14" applyNumberFormat="1" applyFont="1" applyFill="1" applyBorder="1" applyAlignment="1"/>
    <xf numFmtId="166" fontId="7" fillId="5" borderId="0" xfId="14" applyNumberFormat="1" applyFont="1" applyFill="1" applyBorder="1" applyAlignment="1">
      <alignment vertical="center"/>
    </xf>
    <xf numFmtId="166" fontId="7" fillId="5" borderId="4" xfId="14" applyNumberFormat="1" applyFont="1" applyFill="1" applyBorder="1" applyAlignment="1"/>
    <xf numFmtId="0" fontId="7" fillId="5" borderId="0" xfId="15" applyFont="1" applyFill="1" applyBorder="1" applyAlignment="1">
      <alignment horizontal="right" vertical="top" wrapText="1"/>
    </xf>
    <xf numFmtId="0" fontId="7" fillId="5" borderId="0" xfId="9" applyFont="1" applyFill="1" applyAlignment="1">
      <alignment horizontal="right"/>
    </xf>
    <xf numFmtId="166" fontId="7" fillId="5" borderId="0" xfId="15" applyNumberFormat="1" applyFont="1" applyFill="1" applyBorder="1" applyAlignment="1">
      <alignment horizontal="right"/>
    </xf>
    <xf numFmtId="166" fontId="7" fillId="5" borderId="0" xfId="14" applyNumberFormat="1" applyFont="1" applyFill="1" applyBorder="1" applyAlignment="1">
      <alignment horizontal="right"/>
    </xf>
    <xf numFmtId="166" fontId="7" fillId="5" borderId="2" xfId="15" applyNumberFormat="1" applyFont="1" applyFill="1" applyBorder="1" applyAlignment="1">
      <alignment horizontal="right"/>
    </xf>
    <xf numFmtId="166" fontId="3" fillId="5" borderId="0" xfId="15" applyNumberFormat="1" applyFont="1" applyFill="1" applyBorder="1" applyAlignment="1">
      <alignment horizontal="right"/>
    </xf>
    <xf numFmtId="166" fontId="3" fillId="5" borderId="1" xfId="15" applyNumberFormat="1" applyFont="1" applyFill="1" applyBorder="1" applyAlignment="1">
      <alignment horizontal="right"/>
    </xf>
    <xf numFmtId="0" fontId="7" fillId="5" borderId="0" xfId="14" applyFont="1" applyFill="1"/>
    <xf numFmtId="170" fontId="7" fillId="5" borderId="0" xfId="27" applyNumberFormat="1" applyFont="1" applyFill="1" applyAlignment="1">
      <alignment horizontal="right"/>
    </xf>
    <xf numFmtId="166" fontId="7" fillId="5" borderId="0" xfId="3" applyNumberFormat="1" applyFont="1" applyFill="1" applyBorder="1" applyAlignment="1"/>
    <xf numFmtId="0" fontId="7" fillId="5" borderId="0" xfId="14" applyFont="1" applyFill="1" applyAlignment="1"/>
    <xf numFmtId="175" fontId="7" fillId="5" borderId="0" xfId="14" applyNumberFormat="1" applyFont="1" applyFill="1" applyBorder="1" applyAlignment="1"/>
    <xf numFmtId="167" fontId="7" fillId="5" borderId="0" xfId="3" applyNumberFormat="1" applyFont="1" applyFill="1" applyBorder="1" applyAlignment="1"/>
    <xf numFmtId="167" fontId="7" fillId="5" borderId="0" xfId="14" applyNumberFormat="1" applyFont="1" applyFill="1" applyBorder="1" applyAlignment="1"/>
    <xf numFmtId="170" fontId="7" fillId="5" borderId="0" xfId="14" applyNumberFormat="1" applyFont="1" applyFill="1" applyBorder="1" applyAlignment="1"/>
    <xf numFmtId="170" fontId="3" fillId="5" borderId="0" xfId="14" applyNumberFormat="1" applyFont="1" applyFill="1" applyBorder="1" applyAlignment="1"/>
    <xf numFmtId="0" fontId="7" fillId="0" borderId="0" xfId="14" applyFont="1" applyFill="1" applyAlignment="1">
      <alignment horizontal="left" vertical="top"/>
    </xf>
    <xf numFmtId="0" fontId="7" fillId="0" borderId="0" xfId="14" applyFont="1" applyFill="1" applyBorder="1" applyAlignment="1"/>
    <xf numFmtId="0" fontId="3" fillId="0" borderId="0" xfId="14" applyFont="1" applyFill="1" applyBorder="1" applyAlignment="1"/>
    <xf numFmtId="0" fontId="7" fillId="0" borderId="0" xfId="14" applyFont="1" applyFill="1" applyBorder="1"/>
    <xf numFmtId="0" fontId="7" fillId="0" borderId="0" xfId="14" applyFont="1" applyFill="1" applyAlignment="1">
      <alignment horizontal="left" vertical="top"/>
    </xf>
    <xf numFmtId="166" fontId="7" fillId="0" borderId="0" xfId="14" applyNumberFormat="1" applyFont="1" applyFill="1" applyAlignment="1"/>
    <xf numFmtId="0" fontId="7" fillId="0" borderId="0" xfId="14" applyFont="1" applyFill="1" applyAlignment="1">
      <alignment horizontal="left" vertical="top"/>
    </xf>
    <xf numFmtId="2" fontId="7" fillId="0" borderId="11" xfId="26" applyNumberFormat="1" applyFont="1" applyFill="1" applyBorder="1" applyAlignment="1">
      <alignment horizontal="right" wrapText="1"/>
    </xf>
    <xf numFmtId="2" fontId="7" fillId="0" borderId="14" xfId="26" applyNumberFormat="1" applyFont="1" applyFill="1" applyBorder="1" applyAlignment="1">
      <alignment horizontal="right" wrapText="1"/>
    </xf>
    <xf numFmtId="2" fontId="7" fillId="0" borderId="4" xfId="26" applyNumberFormat="1" applyFont="1" applyFill="1" applyBorder="1" applyAlignment="1">
      <alignment horizontal="right" wrapText="1"/>
    </xf>
    <xf numFmtId="2" fontId="7" fillId="0" borderId="7" xfId="26" applyNumberFormat="1" applyFont="1" applyFill="1" applyBorder="1" applyAlignment="1">
      <alignment horizontal="right" wrapText="1"/>
    </xf>
    <xf numFmtId="2" fontId="7" fillId="0" borderId="0" xfId="26" applyNumberFormat="1" applyFont="1" applyFill="1" applyBorder="1" applyAlignment="1">
      <alignment horizontal="right" wrapText="1"/>
    </xf>
    <xf numFmtId="2" fontId="7" fillId="0" borderId="13" xfId="26" applyNumberFormat="1" applyFont="1" applyFill="1" applyBorder="1" applyAlignment="1">
      <alignment horizontal="right" wrapText="1"/>
    </xf>
    <xf numFmtId="2" fontId="7" fillId="0" borderId="2" xfId="26" applyNumberFormat="1" applyFont="1" applyFill="1" applyBorder="1" applyAlignment="1">
      <alignment horizontal="right" wrapText="1"/>
    </xf>
    <xf numFmtId="2" fontId="7" fillId="0" borderId="9" xfId="26" applyNumberFormat="1" applyFont="1" applyFill="1" applyBorder="1" applyAlignment="1">
      <alignment horizontal="right" wrapText="1"/>
    </xf>
    <xf numFmtId="0" fontId="7" fillId="0" borderId="0" xfId="14" applyFont="1" applyFill="1" applyAlignment="1">
      <alignment horizontal="left" vertical="top"/>
    </xf>
    <xf numFmtId="2" fontId="7" fillId="0" borderId="7" xfId="25" applyNumberFormat="1" applyFont="1" applyFill="1" applyBorder="1" applyAlignment="1">
      <alignment horizontal="right" wrapText="1"/>
    </xf>
    <xf numFmtId="2" fontId="7" fillId="0" borderId="13" xfId="25" applyNumberFormat="1" applyFont="1" applyFill="1" applyBorder="1" applyAlignment="1">
      <alignment horizontal="right" wrapText="1"/>
    </xf>
    <xf numFmtId="2" fontId="7" fillId="0" borderId="9" xfId="25" applyNumberFormat="1" applyFont="1" applyFill="1" applyBorder="1" applyAlignment="1">
      <alignment horizontal="right" wrapText="1"/>
    </xf>
    <xf numFmtId="0" fontId="7" fillId="0" borderId="0" xfId="14" applyFont="1" applyFill="1" applyBorder="1" applyAlignment="1"/>
    <xf numFmtId="0" fontId="7" fillId="2" borderId="0" xfId="14" applyFont="1" applyFill="1" applyBorder="1" applyAlignment="1">
      <alignment horizontal="left" vertical="top"/>
    </xf>
    <xf numFmtId="0" fontId="7" fillId="0" borderId="0" xfId="14" applyFont="1" applyFill="1" applyBorder="1" applyAlignment="1">
      <alignment horizontal="left"/>
    </xf>
    <xf numFmtId="0" fontId="7" fillId="0" borderId="0" xfId="14" applyFont="1" applyFill="1" applyBorder="1"/>
    <xf numFmtId="0" fontId="34" fillId="0" borderId="0" xfId="0" applyFont="1"/>
    <xf numFmtId="49" fontId="35" fillId="0" borderId="0" xfId="14" applyNumberFormat="1" applyFont="1" applyFill="1" applyBorder="1" applyAlignment="1">
      <alignment vertical="top"/>
    </xf>
    <xf numFmtId="166" fontId="7" fillId="2" borderId="2" xfId="16" applyNumberFormat="1" applyFont="1" applyFill="1" applyBorder="1"/>
    <xf numFmtId="166" fontId="3" fillId="2" borderId="0" xfId="16" applyNumberFormat="1" applyFont="1" applyFill="1" applyBorder="1"/>
    <xf numFmtId="166" fontId="3" fillId="2" borderId="3" xfId="16" applyNumberFormat="1" applyFont="1" applyFill="1" applyBorder="1"/>
    <xf numFmtId="166" fontId="7" fillId="5" borderId="0" xfId="16" applyNumberFormat="1" applyFont="1" applyFill="1" applyBorder="1"/>
    <xf numFmtId="166" fontId="7" fillId="5" borderId="2" xfId="16" applyNumberFormat="1" applyFont="1" applyFill="1" applyBorder="1"/>
    <xf numFmtId="166" fontId="3" fillId="5" borderId="0" xfId="16" applyNumberFormat="1" applyFont="1" applyFill="1" applyBorder="1"/>
    <xf numFmtId="166" fontId="3" fillId="5" borderId="3" xfId="16" applyNumberFormat="1" applyFont="1" applyFill="1" applyBorder="1"/>
    <xf numFmtId="166" fontId="7" fillId="0" borderId="0" xfId="16" applyNumberFormat="1" applyFont="1" applyFill="1" applyBorder="1"/>
    <xf numFmtId="0" fontId="3" fillId="0" borderId="0" xfId="22" applyFont="1" applyFill="1"/>
    <xf numFmtId="0" fontId="20" fillId="0" borderId="0" xfId="11" applyFont="1" applyAlignment="1">
      <alignment vertical="center"/>
    </xf>
    <xf numFmtId="166" fontId="7" fillId="0" borderId="0" xfId="14" applyNumberFormat="1" applyFont="1" applyFill="1"/>
    <xf numFmtId="166" fontId="7" fillId="2" borderId="0" xfId="14" applyNumberFormat="1" applyFont="1" applyFill="1"/>
    <xf numFmtId="166" fontId="0" fillId="0" borderId="0" xfId="0" applyNumberFormat="1"/>
    <xf numFmtId="0" fontId="3" fillId="0" borderId="0" xfId="14" applyFont="1" applyFill="1" applyBorder="1" applyAlignment="1"/>
    <xf numFmtId="0" fontId="7" fillId="0" borderId="0" xfId="14" applyNumberFormat="1" applyFont="1" applyFill="1" applyBorder="1" applyAlignment="1">
      <alignment vertical="top" wrapText="1"/>
    </xf>
    <xf numFmtId="0" fontId="7" fillId="0" borderId="0" xfId="14" applyFont="1" applyFill="1" applyBorder="1" applyAlignment="1"/>
    <xf numFmtId="0" fontId="7" fillId="0" borderId="0" xfId="14" applyFont="1" applyFill="1" applyBorder="1"/>
    <xf numFmtId="0" fontId="7" fillId="0" borderId="0" xfId="14" applyFont="1" applyFill="1" applyBorder="1"/>
    <xf numFmtId="166" fontId="7" fillId="0" borderId="0" xfId="18" applyNumberFormat="1" applyFont="1" applyFill="1" applyBorder="1"/>
    <xf numFmtId="166" fontId="3" fillId="0" borderId="1" xfId="18" applyNumberFormat="1" applyFont="1" applyFill="1" applyBorder="1"/>
    <xf numFmtId="0" fontId="4" fillId="0" borderId="0" xfId="5" applyFont="1" applyFill="1">
      <protection locked="0"/>
    </xf>
    <xf numFmtId="0" fontId="20" fillId="0" borderId="0" xfId="0" applyFont="1" applyAlignment="1"/>
    <xf numFmtId="166" fontId="7" fillId="3" borderId="0" xfId="8" applyNumberFormat="1" applyFont="1" applyFill="1"/>
    <xf numFmtId="166" fontId="7" fillId="0" borderId="0" xfId="8" applyNumberFormat="1" applyFont="1" applyFill="1"/>
    <xf numFmtId="166" fontId="7" fillId="5" borderId="0" xfId="8" applyNumberFormat="1" applyFont="1" applyFill="1"/>
    <xf numFmtId="0" fontId="20" fillId="0" borderId="0" xfId="0" applyFont="1" applyAlignment="1">
      <alignment vertical="top" wrapText="1"/>
    </xf>
    <xf numFmtId="0" fontId="20" fillId="0" borderId="0" xfId="0" applyFont="1" applyFill="1" applyAlignment="1">
      <alignment vertical="top" wrapText="1"/>
    </xf>
    <xf numFmtId="0" fontId="20" fillId="0" borderId="0" xfId="0" applyFont="1" applyAlignment="1">
      <alignment wrapText="1"/>
    </xf>
    <xf numFmtId="0" fontId="3" fillId="0" borderId="0" xfId="14" applyFont="1" applyFill="1" applyBorder="1" applyAlignment="1"/>
    <xf numFmtId="0" fontId="7" fillId="0" borderId="0" xfId="14" applyFont="1" applyFill="1" applyAlignment="1">
      <alignment vertical="top" wrapText="1"/>
    </xf>
    <xf numFmtId="0" fontId="7" fillId="0" borderId="0" xfId="14" applyFont="1" applyFill="1" applyAlignment="1">
      <alignment horizontal="left" vertical="top" wrapText="1"/>
    </xf>
    <xf numFmtId="0" fontId="7" fillId="0" borderId="0" xfId="14" applyFont="1" applyFill="1" applyBorder="1"/>
    <xf numFmtId="0" fontId="3" fillId="0" borderId="0" xfId="14" applyFont="1" applyFill="1" applyBorder="1" applyAlignment="1">
      <alignment horizontal="center"/>
    </xf>
    <xf numFmtId="0" fontId="7" fillId="0" borderId="0" xfId="14" applyFont="1" applyFill="1" applyAlignment="1">
      <alignment horizontal="left" vertical="top"/>
    </xf>
    <xf numFmtId="0" fontId="37" fillId="0" borderId="0" xfId="14" applyFont="1" applyFill="1" applyBorder="1"/>
    <xf numFmtId="0" fontId="7" fillId="0" borderId="0" xfId="14" applyFont="1" applyFill="1" applyBorder="1"/>
    <xf numFmtId="0" fontId="3" fillId="0" borderId="0" xfId="14" applyFont="1" applyFill="1" applyBorder="1" applyAlignment="1">
      <alignment horizontal="center"/>
    </xf>
    <xf numFmtId="0" fontId="7" fillId="0" borderId="0" xfId="14" applyFont="1" applyFill="1" applyAlignment="1">
      <alignment horizontal="left" vertical="top"/>
    </xf>
    <xf numFmtId="0" fontId="0" fillId="0" borderId="0" xfId="0" applyFont="1" applyFill="1" applyBorder="1"/>
    <xf numFmtId="166" fontId="0" fillId="0" borderId="0" xfId="0" applyNumberFormat="1" applyFont="1" applyFill="1" applyBorder="1"/>
    <xf numFmtId="166" fontId="7" fillId="0" borderId="0" xfId="17" applyNumberFormat="1" applyFont="1" applyFill="1" applyBorder="1"/>
    <xf numFmtId="166" fontId="7" fillId="0" borderId="0" xfId="17" applyNumberFormat="1" applyFont="1" applyFill="1" applyAlignment="1"/>
    <xf numFmtId="0" fontId="7" fillId="0" borderId="0" xfId="14" applyFont="1" applyFill="1" applyBorder="1"/>
    <xf numFmtId="0" fontId="7" fillId="0" borderId="0" xfId="14" applyFont="1" applyFill="1" applyBorder="1"/>
    <xf numFmtId="170" fontId="7" fillId="3" borderId="2" xfId="27" applyNumberFormat="1" applyFont="1" applyFill="1" applyBorder="1" applyAlignment="1">
      <alignment horizontal="right"/>
    </xf>
    <xf numFmtId="170" fontId="7" fillId="2" borderId="2" xfId="27" applyNumberFormat="1" applyFont="1" applyFill="1" applyBorder="1" applyAlignment="1">
      <alignment horizontal="right"/>
    </xf>
    <xf numFmtId="170" fontId="7" fillId="5" borderId="2" xfId="27" applyNumberFormat="1" applyFont="1" applyFill="1" applyBorder="1" applyAlignment="1">
      <alignment horizontal="right"/>
    </xf>
    <xf numFmtId="170" fontId="3" fillId="3" borderId="0" xfId="27" applyNumberFormat="1" applyFont="1" applyFill="1" applyAlignment="1">
      <alignment horizontal="right"/>
    </xf>
    <xf numFmtId="170" fontId="3" fillId="2" borderId="0" xfId="27" applyNumberFormat="1" applyFont="1" applyFill="1" applyAlignment="1">
      <alignment horizontal="right"/>
    </xf>
    <xf numFmtId="170" fontId="3" fillId="5" borderId="0" xfId="27" applyNumberFormat="1" applyFont="1" applyFill="1" applyAlignment="1">
      <alignment horizontal="right"/>
    </xf>
    <xf numFmtId="170" fontId="7" fillId="5" borderId="0" xfId="27" applyNumberFormat="1" applyFont="1" applyFill="1" applyBorder="1" applyAlignment="1">
      <alignment horizontal="right"/>
    </xf>
    <xf numFmtId="170" fontId="3" fillId="3" borderId="0" xfId="27" applyNumberFormat="1" applyFont="1" applyFill="1" applyBorder="1" applyAlignment="1">
      <alignment horizontal="right"/>
    </xf>
    <xf numFmtId="170" fontId="3" fillId="3" borderId="3" xfId="27" applyNumberFormat="1" applyFont="1" applyFill="1" applyBorder="1" applyAlignment="1">
      <alignment horizontal="right"/>
    </xf>
    <xf numFmtId="170" fontId="3" fillId="2" borderId="3" xfId="27" applyNumberFormat="1" applyFont="1" applyFill="1" applyBorder="1" applyAlignment="1">
      <alignment horizontal="right"/>
    </xf>
    <xf numFmtId="170" fontId="3" fillId="5" borderId="3" xfId="27" applyNumberFormat="1" applyFont="1" applyFill="1" applyBorder="1" applyAlignment="1">
      <alignment horizontal="right"/>
    </xf>
    <xf numFmtId="170" fontId="3" fillId="3" borderId="1" xfId="27" applyNumberFormat="1" applyFont="1" applyFill="1" applyBorder="1" applyAlignment="1">
      <alignment horizontal="right"/>
    </xf>
    <xf numFmtId="170" fontId="3" fillId="2" borderId="1" xfId="27" applyNumberFormat="1" applyFont="1" applyFill="1" applyBorder="1" applyAlignment="1">
      <alignment horizontal="right"/>
    </xf>
    <xf numFmtId="170" fontId="3" fillId="5" borderId="1" xfId="27" applyNumberFormat="1" applyFont="1" applyFill="1" applyBorder="1" applyAlignment="1">
      <alignment horizontal="right"/>
    </xf>
    <xf numFmtId="170" fontId="7" fillId="0" borderId="0" xfId="27" applyNumberFormat="1" applyFont="1" applyFill="1" applyBorder="1" applyAlignment="1">
      <alignment horizontal="right"/>
    </xf>
    <xf numFmtId="0" fontId="7" fillId="0" borderId="0" xfId="14" applyFont="1" applyFill="1" applyBorder="1"/>
    <xf numFmtId="0" fontId="3" fillId="3" borderId="0" xfId="14" applyFont="1" applyFill="1" applyBorder="1" applyAlignment="1">
      <alignment wrapText="1"/>
    </xf>
    <xf numFmtId="0" fontId="7" fillId="0" borderId="0" xfId="14" applyFont="1" applyFill="1" applyAlignment="1">
      <alignment vertical="top" wrapText="1"/>
    </xf>
    <xf numFmtId="0" fontId="7" fillId="0" borderId="0" xfId="14" applyNumberFormat="1" applyFont="1" applyFill="1" applyBorder="1" applyAlignment="1">
      <alignment vertical="top" wrapText="1"/>
    </xf>
    <xf numFmtId="0" fontId="20" fillId="0" borderId="0" xfId="0" applyFont="1" applyAlignment="1">
      <alignment vertical="top" wrapText="1"/>
    </xf>
    <xf numFmtId="0" fontId="7" fillId="0" borderId="0" xfId="14" applyFont="1" applyFill="1" applyAlignment="1">
      <alignment horizontal="left" vertical="top" wrapText="1"/>
    </xf>
    <xf numFmtId="0" fontId="7" fillId="0" borderId="0" xfId="14" applyFont="1" applyFill="1" applyBorder="1"/>
    <xf numFmtId="0" fontId="7" fillId="0" borderId="0" xfId="21" applyFont="1" applyBorder="1" applyAlignment="1">
      <alignment vertical="top" wrapText="1" readingOrder="1"/>
    </xf>
    <xf numFmtId="0" fontId="7" fillId="0" borderId="2" xfId="14" applyFont="1" applyFill="1" applyBorder="1" applyAlignment="1">
      <alignment horizontal="center"/>
    </xf>
    <xf numFmtId="0" fontId="7" fillId="0" borderId="0" xfId="14" applyFont="1" applyFill="1" applyBorder="1" applyAlignment="1">
      <alignment horizontal="left" vertical="top" wrapText="1"/>
    </xf>
    <xf numFmtId="0" fontId="7" fillId="0" borderId="0" xfId="14" applyNumberFormat="1" applyFont="1" applyFill="1" applyBorder="1" applyAlignment="1">
      <alignment vertical="top" wrapText="1"/>
    </xf>
    <xf numFmtId="0" fontId="20" fillId="0" borderId="0" xfId="0" applyFont="1" applyAlignment="1">
      <alignment vertical="top" wrapText="1"/>
    </xf>
    <xf numFmtId="0" fontId="7" fillId="0" borderId="0" xfId="14" applyFont="1" applyFill="1" applyBorder="1" applyAlignment="1">
      <alignment wrapText="1"/>
    </xf>
    <xf numFmtId="0" fontId="20" fillId="0" borderId="0" xfId="0" applyFont="1" applyAlignment="1">
      <alignment wrapText="1"/>
    </xf>
    <xf numFmtId="0" fontId="7" fillId="0" borderId="0" xfId="14" applyFont="1" applyFill="1" applyBorder="1" applyAlignment="1"/>
    <xf numFmtId="0" fontId="3" fillId="0" borderId="0" xfId="14" applyFont="1" applyFill="1" applyBorder="1" applyAlignment="1"/>
    <xf numFmtId="0" fontId="7" fillId="3" borderId="0" xfId="14" applyFont="1" applyFill="1" applyBorder="1" applyAlignment="1">
      <alignment horizontal="left" wrapText="1"/>
    </xf>
    <xf numFmtId="0" fontId="7" fillId="0" borderId="0" xfId="14" applyFont="1" applyAlignment="1">
      <alignment horizontal="left" vertical="top" wrapText="1"/>
    </xf>
    <xf numFmtId="0" fontId="3" fillId="2" borderId="0" xfId="14" applyFont="1" applyFill="1" applyBorder="1" applyAlignment="1">
      <alignment wrapText="1"/>
    </xf>
    <xf numFmtId="0" fontId="0" fillId="0" borderId="0" xfId="0" applyAlignment="1">
      <alignment wrapText="1"/>
    </xf>
    <xf numFmtId="0" fontId="7" fillId="2" borderId="0" xfId="14" applyFont="1" applyFill="1" applyBorder="1" applyAlignment="1">
      <alignment wrapText="1"/>
    </xf>
    <xf numFmtId="0" fontId="0" fillId="0" borderId="0" xfId="0" applyFont="1" applyAlignment="1">
      <alignment wrapText="1"/>
    </xf>
    <xf numFmtId="0" fontId="7" fillId="2" borderId="0" xfId="14" applyFont="1" applyFill="1" applyAlignment="1">
      <alignment horizontal="left" vertical="top" wrapText="1"/>
    </xf>
    <xf numFmtId="0" fontId="7" fillId="0" borderId="0" xfId="14" applyFont="1" applyFill="1" applyAlignment="1">
      <alignment horizontal="left" vertical="top" wrapText="1"/>
    </xf>
    <xf numFmtId="0" fontId="3" fillId="3" borderId="0" xfId="14" applyFont="1" applyFill="1" applyBorder="1" applyAlignment="1">
      <alignment wrapText="1"/>
    </xf>
    <xf numFmtId="0" fontId="0" fillId="3" borderId="0" xfId="0" applyFill="1" applyAlignment="1">
      <alignment wrapText="1"/>
    </xf>
    <xf numFmtId="0" fontId="35" fillId="0" borderId="0" xfId="14" applyFont="1" applyFill="1" applyAlignment="1">
      <alignment horizontal="left" vertical="top" wrapText="1"/>
    </xf>
    <xf numFmtId="0" fontId="7" fillId="0" borderId="0" xfId="14" applyFont="1" applyFill="1" applyAlignment="1">
      <alignment vertical="top" wrapText="1"/>
    </xf>
    <xf numFmtId="0" fontId="7" fillId="2" borderId="0" xfId="14" applyFont="1" applyFill="1" applyAlignment="1">
      <alignment wrapText="1"/>
    </xf>
    <xf numFmtId="0" fontId="7" fillId="0" borderId="0" xfId="14" applyFont="1" applyAlignment="1">
      <alignment vertical="top" wrapText="1"/>
    </xf>
    <xf numFmtId="170" fontId="7" fillId="0" borderId="2" xfId="27" applyNumberFormat="1" applyFont="1" applyFill="1" applyBorder="1" applyAlignment="1">
      <alignment horizontal="center"/>
    </xf>
    <xf numFmtId="0" fontId="3" fillId="2" borderId="0" xfId="15" applyFont="1" applyFill="1" applyBorder="1" applyAlignment="1">
      <alignment wrapText="1"/>
    </xf>
    <xf numFmtId="0" fontId="20" fillId="0" borderId="0" xfId="10" applyAlignment="1">
      <alignment wrapText="1"/>
    </xf>
    <xf numFmtId="0" fontId="35" fillId="2" borderId="0" xfId="14" applyFont="1" applyFill="1" applyBorder="1" applyAlignment="1">
      <alignment horizontal="left" vertical="top" wrapText="1"/>
    </xf>
    <xf numFmtId="0" fontId="7" fillId="0" borderId="0" xfId="14" applyFont="1" applyFill="1" applyBorder="1" applyAlignment="1">
      <alignment horizontal="left"/>
    </xf>
    <xf numFmtId="0" fontId="0" fillId="0" borderId="0" xfId="0" applyFont="1" applyAlignment="1">
      <alignment horizontal="left"/>
    </xf>
    <xf numFmtId="0" fontId="7" fillId="0" borderId="0" xfId="14" applyFont="1" applyFill="1" applyBorder="1" applyAlignment="1">
      <alignment horizontal="left" vertical="center"/>
    </xf>
    <xf numFmtId="0" fontId="0" fillId="0" borderId="0" xfId="0" applyAlignment="1">
      <alignment horizontal="left" vertical="center"/>
    </xf>
    <xf numFmtId="0" fontId="3" fillId="0" borderId="0" xfId="14" applyFont="1" applyFill="1" applyBorder="1" applyAlignment="1">
      <alignment horizontal="left"/>
    </xf>
    <xf numFmtId="0" fontId="13" fillId="0" borderId="0" xfId="0" applyFont="1" applyAlignment="1">
      <alignment horizontal="left"/>
    </xf>
    <xf numFmtId="0" fontId="7" fillId="0" borderId="0" xfId="14" applyFont="1" applyFill="1" applyBorder="1" applyAlignment="1">
      <alignment vertical="top" wrapText="1"/>
    </xf>
    <xf numFmtId="0" fontId="35" fillId="0" borderId="0" xfId="14" applyFont="1" applyFill="1" applyBorder="1" applyAlignment="1">
      <alignment horizontal="left" vertical="top" wrapText="1"/>
    </xf>
    <xf numFmtId="0" fontId="7" fillId="0" borderId="2" xfId="14" applyFont="1" applyFill="1" applyBorder="1" applyAlignment="1">
      <alignment horizontal="center" wrapText="1"/>
    </xf>
    <xf numFmtId="0" fontId="7" fillId="0" borderId="0" xfId="14" applyFont="1" applyFill="1" applyBorder="1"/>
    <xf numFmtId="0" fontId="3" fillId="0" borderId="2" xfId="14" applyFont="1" applyFill="1" applyBorder="1" applyAlignment="1">
      <alignment horizontal="center" vertical="center"/>
    </xf>
    <xf numFmtId="0" fontId="7" fillId="0" borderId="0" xfId="14" applyFont="1" applyFill="1" applyAlignment="1">
      <alignment wrapText="1"/>
    </xf>
    <xf numFmtId="0" fontId="3" fillId="0" borderId="0" xfId="14" applyFont="1" applyFill="1" applyBorder="1" applyAlignment="1">
      <alignment horizontal="center"/>
    </xf>
    <xf numFmtId="0" fontId="13" fillId="0" borderId="0" xfId="0" applyFont="1" applyBorder="1" applyAlignment="1">
      <alignment horizontal="center"/>
    </xf>
    <xf numFmtId="0" fontId="3" fillId="0" borderId="2" xfId="14" applyFont="1" applyFill="1" applyBorder="1" applyAlignment="1">
      <alignment horizontal="center"/>
    </xf>
    <xf numFmtId="0" fontId="7" fillId="0" borderId="0" xfId="14" applyFont="1" applyFill="1" applyAlignment="1">
      <alignment horizontal="left" vertical="top"/>
    </xf>
    <xf numFmtId="0" fontId="7" fillId="0" borderId="0" xfId="0" applyFont="1" applyAlignment="1">
      <alignment wrapText="1"/>
    </xf>
    <xf numFmtId="0" fontId="7" fillId="2" borderId="0" xfId="14" applyFont="1" applyFill="1" applyAlignment="1">
      <alignment vertical="top" wrapText="1"/>
    </xf>
    <xf numFmtId="0" fontId="20" fillId="2" borderId="0" xfId="6" applyFill="1" applyAlignment="1">
      <alignment vertical="center" wrapText="1"/>
    </xf>
    <xf numFmtId="0" fontId="0" fillId="0" borderId="2" xfId="0" applyBorder="1" applyAlignment="1">
      <alignment horizontal="center" vertical="center"/>
    </xf>
    <xf numFmtId="0" fontId="7" fillId="0" borderId="15" xfId="6" applyFont="1" applyBorder="1" applyAlignment="1">
      <alignment horizontal="center" vertical="center"/>
    </xf>
    <xf numFmtId="0" fontId="7" fillId="0" borderId="3" xfId="6" applyFont="1" applyBorder="1" applyAlignment="1">
      <alignment horizontal="center" vertical="center"/>
    </xf>
    <xf numFmtId="0" fontId="7" fillId="0" borderId="16" xfId="6" applyFont="1" applyBorder="1" applyAlignment="1">
      <alignment horizontal="center" vertical="center"/>
    </xf>
    <xf numFmtId="0" fontId="3" fillId="2" borderId="0" xfId="24" applyFont="1" applyFill="1" applyAlignment="1">
      <alignment horizontal="left" wrapText="1"/>
    </xf>
    <xf numFmtId="0" fontId="7" fillId="2" borderId="15" xfId="26" applyFont="1" applyFill="1" applyBorder="1" applyAlignment="1">
      <alignment horizontal="center" wrapText="1"/>
    </xf>
    <xf numFmtId="0" fontId="7" fillId="2" borderId="3" xfId="26" applyFont="1" applyFill="1" applyBorder="1" applyAlignment="1">
      <alignment horizontal="center" wrapText="1"/>
    </xf>
    <xf numFmtId="0" fontId="7" fillId="2" borderId="16" xfId="26" applyFont="1" applyFill="1" applyBorder="1" applyAlignment="1">
      <alignment horizontal="center" wrapText="1"/>
    </xf>
  </cellXfs>
  <cellStyles count="31">
    <cellStyle name="%" xfId="30"/>
    <cellStyle name="******************************************" xfId="1"/>
    <cellStyle name="Comma_Display" xfId="2"/>
    <cellStyle name="Comma_FY results 2010 _draft 1" xfId="3"/>
    <cellStyle name="Comma_FY results 2010 _draft 1 2" xfId="4"/>
    <cellStyle name="Hyperlink" xfId="5" builtinId="8"/>
    <cellStyle name="Normal" xfId="0" builtinId="0"/>
    <cellStyle name="Normal_Display" xfId="6"/>
    <cellStyle name="Normal_Display 2" xfId="7"/>
    <cellStyle name="Normal_Display_1" xfId="8"/>
    <cellStyle name="Normal_Display_1 2" xfId="9"/>
    <cellStyle name="Normal_Display_1 3" xfId="10"/>
    <cellStyle name="Normal_Display_2" xfId="11"/>
    <cellStyle name="Normal_Display_2 2" xfId="12"/>
    <cellStyle name="Normal_Display_Display" xfId="13"/>
    <cellStyle name="Normal_FY results 2010 _draft 1" xfId="14"/>
    <cellStyle name="Normal_FY results 2010 _draft 1 2" xfId="15"/>
    <cellStyle name="Normal_FY results 2010 _draft 1_asd" xfId="16"/>
    <cellStyle name="Normal_FY results 2010 _draft 1_Display" xfId="17"/>
    <cellStyle name="Normal_FY results 2010 _draft 1_Display_1" xfId="18"/>
    <cellStyle name="Normal_FY results 2010 _draft 1_Display_Display" xfId="19"/>
    <cellStyle name="Normal_FY results 2010 _draft 1_fcf" xfId="20"/>
    <cellStyle name="Normal_Index" xfId="21"/>
    <cellStyle name="Normal_KPIs - December 2007 -  Qtr 3 web version - FINAL" xfId="22"/>
    <cellStyle name="Normal_KPIs - December 2007 -  Qtr 3 web version - FINAL_Display" xfId="23"/>
    <cellStyle name="Normal_Prelims James file_FY results 2010 _draft 1" xfId="24"/>
    <cellStyle name="Normal_Prelims James file_FY results 2010 _draft 1_Display" xfId="25"/>
    <cellStyle name="Normal_Prelims James file_FY results 2010 _draft 1_FY11 H1 results FINAL" xfId="26"/>
    <cellStyle name="Percent" xfId="27" builtinId="5"/>
    <cellStyle name="Percent 2" xfId="28"/>
    <cellStyle name="Percent 2_Display" xfId="29"/>
  </cellStyles>
  <dxfs count="13">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Q40"/>
  <sheetViews>
    <sheetView showGridLines="0" zoomScaleNormal="100" workbookViewId="0">
      <selection activeCell="C18" sqref="C18"/>
    </sheetView>
  </sheetViews>
  <sheetFormatPr defaultRowHeight="12.75" x14ac:dyDescent="0.2"/>
  <cols>
    <col min="1" max="1" width="3.7109375" style="2" customWidth="1"/>
    <col min="2" max="2" width="9.140625" style="9" customWidth="1"/>
    <col min="3" max="3" width="50.7109375" style="9" customWidth="1"/>
    <col min="4" max="8" width="1.7109375" style="9" customWidth="1"/>
    <col min="9" max="15" width="9.140625" style="9" customWidth="1"/>
    <col min="16" max="16" width="3.28515625" style="9" customWidth="1"/>
    <col min="17" max="17" width="9.140625" style="2" customWidth="1"/>
    <col min="18" max="21" width="9.140625" style="9" customWidth="1"/>
    <col min="22" max="256" width="11.42578125" style="9" customWidth="1"/>
    <col min="257" max="16384" width="9.140625" style="9"/>
  </cols>
  <sheetData>
    <row r="1" spans="2:15" ht="22.5" x14ac:dyDescent="0.3">
      <c r="B1" s="1" t="s">
        <v>0</v>
      </c>
      <c r="C1" s="2"/>
      <c r="D1" s="2"/>
      <c r="E1" s="2"/>
      <c r="F1" s="2"/>
      <c r="G1" s="2"/>
      <c r="H1" s="2"/>
      <c r="I1" s="2"/>
      <c r="J1" s="2"/>
      <c r="K1" s="2"/>
      <c r="L1" s="2"/>
      <c r="M1" s="2"/>
      <c r="N1" s="2"/>
      <c r="O1" s="2"/>
    </row>
    <row r="2" spans="2:15" x14ac:dyDescent="0.2">
      <c r="B2" s="2"/>
      <c r="C2" s="2"/>
      <c r="D2" s="2"/>
      <c r="E2" s="2"/>
      <c r="F2" s="2"/>
      <c r="G2" s="2"/>
      <c r="H2" s="2"/>
      <c r="I2" s="2"/>
      <c r="J2" s="2"/>
      <c r="K2" s="2"/>
      <c r="L2" s="2"/>
      <c r="M2" s="2"/>
      <c r="N2" s="2"/>
      <c r="O2" s="2"/>
    </row>
    <row r="3" spans="2:15" x14ac:dyDescent="0.2">
      <c r="B3" s="2"/>
      <c r="C3" s="2"/>
      <c r="D3" s="2"/>
      <c r="E3" s="2"/>
      <c r="F3" s="2"/>
      <c r="G3" s="2"/>
      <c r="H3" s="2"/>
      <c r="I3" s="2"/>
      <c r="J3" s="2"/>
      <c r="K3" s="2"/>
      <c r="L3" s="2"/>
      <c r="M3" s="2"/>
      <c r="N3" s="2"/>
      <c r="O3" s="2"/>
    </row>
    <row r="4" spans="2:15" ht="12.75" customHeight="1" x14ac:dyDescent="0.3">
      <c r="B4" s="3"/>
      <c r="C4" s="2"/>
      <c r="D4" s="2"/>
      <c r="E4" s="2"/>
      <c r="F4" s="2"/>
      <c r="G4" s="2"/>
      <c r="H4" s="2"/>
      <c r="I4" s="4"/>
      <c r="J4" s="2"/>
      <c r="K4" s="2"/>
      <c r="L4" s="2"/>
      <c r="M4" s="2"/>
      <c r="N4" s="2"/>
      <c r="O4" s="2"/>
    </row>
    <row r="5" spans="2:15" x14ac:dyDescent="0.2">
      <c r="B5" s="2"/>
      <c r="C5" s="5"/>
      <c r="D5" s="2"/>
      <c r="E5" s="2"/>
      <c r="F5" s="2"/>
      <c r="G5" s="2"/>
      <c r="H5" s="2"/>
      <c r="I5" s="2"/>
      <c r="J5" s="2"/>
      <c r="K5" s="2"/>
      <c r="L5" s="2"/>
      <c r="M5" s="2"/>
      <c r="N5" s="2"/>
      <c r="O5" s="2"/>
    </row>
    <row r="6" spans="2:15" ht="20.25" x14ac:dyDescent="0.3">
      <c r="B6" s="2"/>
      <c r="C6" s="339" t="s">
        <v>1</v>
      </c>
      <c r="D6" s="2"/>
      <c r="E6" s="2"/>
      <c r="F6" s="2"/>
      <c r="G6" s="2"/>
      <c r="H6" s="2"/>
      <c r="I6" s="4"/>
      <c r="J6" s="2"/>
      <c r="K6" s="2"/>
      <c r="L6" s="2"/>
      <c r="M6" s="2"/>
      <c r="N6" s="2"/>
      <c r="O6" s="2"/>
    </row>
    <row r="7" spans="2:15" ht="20.25" x14ac:dyDescent="0.3">
      <c r="B7" s="2"/>
      <c r="C7" s="339" t="s">
        <v>2</v>
      </c>
      <c r="D7" s="2"/>
      <c r="E7" s="2"/>
      <c r="F7" s="2"/>
      <c r="G7" s="2"/>
      <c r="H7" s="2"/>
      <c r="I7" s="4"/>
      <c r="J7" s="2"/>
      <c r="K7" s="2"/>
      <c r="L7" s="2"/>
      <c r="M7" s="2"/>
      <c r="N7" s="2"/>
      <c r="O7" s="2"/>
    </row>
    <row r="8" spans="2:15" ht="20.25" x14ac:dyDescent="0.3">
      <c r="B8" s="2"/>
      <c r="C8" s="339" t="s">
        <v>3</v>
      </c>
      <c r="D8" s="2"/>
      <c r="E8" s="2"/>
      <c r="F8" s="2"/>
      <c r="G8" s="2"/>
      <c r="H8" s="2"/>
      <c r="I8" s="4"/>
      <c r="J8" s="2"/>
      <c r="K8" s="2"/>
      <c r="L8" s="2"/>
      <c r="M8" s="2"/>
      <c r="N8" s="2"/>
      <c r="O8" s="2"/>
    </row>
    <row r="9" spans="2:15" ht="20.25" x14ac:dyDescent="0.3">
      <c r="B9" s="2"/>
      <c r="C9" s="339" t="s">
        <v>4</v>
      </c>
      <c r="D9" s="2"/>
      <c r="E9" s="2"/>
      <c r="F9" s="2"/>
      <c r="G9" s="2"/>
      <c r="H9" s="2"/>
      <c r="I9" s="4"/>
      <c r="J9" s="2"/>
      <c r="K9" s="2"/>
      <c r="L9" s="2"/>
      <c r="M9" s="2"/>
      <c r="N9" s="2"/>
      <c r="O9" s="2"/>
    </row>
    <row r="10" spans="2:15" ht="20.25" x14ac:dyDescent="0.3">
      <c r="B10" s="6"/>
      <c r="C10" s="339" t="s">
        <v>5</v>
      </c>
      <c r="D10" s="2"/>
      <c r="E10" s="2"/>
      <c r="F10" s="2"/>
      <c r="G10" s="2"/>
      <c r="H10" s="2"/>
      <c r="I10" s="4"/>
      <c r="J10" s="2"/>
      <c r="K10" s="2"/>
      <c r="L10" s="2"/>
      <c r="M10" s="2"/>
      <c r="N10" s="2"/>
      <c r="O10" s="2"/>
    </row>
    <row r="11" spans="2:15" ht="20.25" x14ac:dyDescent="0.3">
      <c r="B11" s="7"/>
      <c r="C11" s="339" t="s">
        <v>240</v>
      </c>
      <c r="D11" s="2"/>
      <c r="E11" s="2"/>
      <c r="F11" s="2"/>
      <c r="G11" s="2"/>
      <c r="H11" s="2"/>
      <c r="I11" s="4"/>
      <c r="J11" s="2"/>
      <c r="K11" s="2"/>
      <c r="L11" s="2"/>
      <c r="M11" s="2"/>
      <c r="N11" s="2"/>
      <c r="O11" s="2"/>
    </row>
    <row r="12" spans="2:15" ht="20.25" x14ac:dyDescent="0.3">
      <c r="B12" s="7"/>
      <c r="C12" s="339" t="s">
        <v>241</v>
      </c>
      <c r="D12" s="2"/>
      <c r="E12" s="2"/>
      <c r="F12" s="2"/>
      <c r="G12" s="2"/>
      <c r="H12" s="2"/>
      <c r="I12" s="4"/>
      <c r="J12" s="2"/>
      <c r="K12" s="2"/>
      <c r="L12" s="2"/>
      <c r="M12" s="2"/>
      <c r="N12" s="2"/>
      <c r="O12" s="2"/>
    </row>
    <row r="13" spans="2:15" ht="20.25" x14ac:dyDescent="0.3">
      <c r="B13" s="7"/>
      <c r="C13" s="339" t="s">
        <v>242</v>
      </c>
      <c r="D13" s="2"/>
      <c r="E13" s="2"/>
      <c r="F13" s="2"/>
      <c r="G13" s="2"/>
      <c r="H13" s="2"/>
      <c r="I13" s="4"/>
      <c r="J13" s="2"/>
      <c r="K13" s="2"/>
      <c r="L13" s="2"/>
      <c r="M13" s="2"/>
      <c r="N13" s="2"/>
      <c r="O13" s="2"/>
    </row>
    <row r="14" spans="2:15" ht="20.25" x14ac:dyDescent="0.3">
      <c r="B14" s="7"/>
      <c r="C14" s="339" t="s">
        <v>243</v>
      </c>
      <c r="D14" s="2"/>
      <c r="E14" s="2"/>
      <c r="F14" s="2"/>
      <c r="G14" s="2"/>
      <c r="H14" s="2"/>
      <c r="I14" s="4"/>
      <c r="J14" s="2"/>
      <c r="K14" s="2"/>
      <c r="L14" s="2"/>
      <c r="M14" s="2"/>
      <c r="N14" s="2"/>
      <c r="O14" s="2"/>
    </row>
    <row r="15" spans="2:15" ht="20.25" x14ac:dyDescent="0.3">
      <c r="B15" s="7"/>
      <c r="C15" s="339" t="s">
        <v>244</v>
      </c>
      <c r="D15" s="2"/>
      <c r="E15" s="2"/>
      <c r="F15" s="2"/>
      <c r="G15" s="2"/>
      <c r="H15" s="2"/>
      <c r="I15" s="4"/>
      <c r="J15" s="2"/>
      <c r="K15" s="2"/>
      <c r="L15" s="2"/>
      <c r="M15" s="2"/>
      <c r="N15" s="2"/>
      <c r="O15" s="2"/>
    </row>
    <row r="16" spans="2:15" ht="20.25" x14ac:dyDescent="0.3">
      <c r="B16" s="7"/>
      <c r="C16" s="339" t="s">
        <v>245</v>
      </c>
      <c r="D16" s="2"/>
      <c r="E16" s="2"/>
      <c r="F16" s="2"/>
      <c r="G16" s="2"/>
      <c r="H16" s="2"/>
      <c r="I16" s="4"/>
      <c r="J16" s="2"/>
      <c r="K16" s="2"/>
      <c r="L16" s="2"/>
      <c r="M16" s="2"/>
      <c r="N16" s="2"/>
      <c r="O16" s="2"/>
    </row>
    <row r="17" spans="2:15" ht="20.25" x14ac:dyDescent="0.3">
      <c r="B17" s="7"/>
      <c r="C17" s="339" t="s">
        <v>246</v>
      </c>
      <c r="D17" s="2"/>
      <c r="E17" s="2"/>
      <c r="F17" s="2"/>
      <c r="G17" s="2"/>
      <c r="H17" s="2"/>
      <c r="I17" s="4"/>
      <c r="J17" s="2"/>
      <c r="K17" s="2"/>
      <c r="L17" s="2"/>
      <c r="M17" s="2"/>
      <c r="N17" s="2"/>
      <c r="O17" s="2"/>
    </row>
    <row r="18" spans="2:15" ht="20.25" x14ac:dyDescent="0.3">
      <c r="B18" s="7"/>
      <c r="C18" s="339" t="s">
        <v>247</v>
      </c>
      <c r="D18" s="2"/>
      <c r="E18" s="2"/>
      <c r="F18" s="2"/>
      <c r="G18" s="2"/>
      <c r="H18" s="2"/>
      <c r="I18" s="4"/>
      <c r="J18" s="2"/>
      <c r="K18" s="2"/>
      <c r="L18" s="2"/>
      <c r="M18" s="2"/>
      <c r="N18" s="2"/>
      <c r="O18" s="2"/>
    </row>
    <row r="19" spans="2:15" ht="20.25" x14ac:dyDescent="0.3">
      <c r="B19" s="7"/>
      <c r="C19" s="339" t="s">
        <v>248</v>
      </c>
      <c r="D19" s="2"/>
      <c r="E19" s="2"/>
      <c r="F19" s="2"/>
      <c r="G19" s="2"/>
      <c r="H19" s="2"/>
      <c r="I19" s="4"/>
      <c r="J19" s="2"/>
      <c r="K19" s="2"/>
      <c r="L19" s="2"/>
      <c r="M19" s="2"/>
      <c r="N19" s="2"/>
      <c r="O19" s="2"/>
    </row>
    <row r="20" spans="2:15" ht="20.25" x14ac:dyDescent="0.3">
      <c r="B20" s="7"/>
      <c r="C20" s="339" t="s">
        <v>249</v>
      </c>
      <c r="D20" s="2"/>
      <c r="E20" s="2"/>
      <c r="F20" s="2"/>
      <c r="G20" s="2"/>
      <c r="H20" s="2"/>
      <c r="I20" s="4"/>
      <c r="J20" s="2"/>
      <c r="K20" s="2"/>
      <c r="L20" s="2"/>
      <c r="M20" s="2"/>
      <c r="N20" s="2"/>
      <c r="O20" s="2"/>
    </row>
    <row r="21" spans="2:15" ht="20.25" x14ac:dyDescent="0.3">
      <c r="B21" s="2"/>
      <c r="C21" s="5"/>
      <c r="D21" s="2"/>
      <c r="E21" s="2"/>
      <c r="F21" s="2"/>
      <c r="G21" s="2"/>
      <c r="H21" s="2"/>
      <c r="I21" s="4"/>
      <c r="J21" s="2"/>
      <c r="K21" s="2"/>
      <c r="L21" s="2"/>
      <c r="M21" s="2"/>
      <c r="N21" s="2"/>
      <c r="O21" s="2"/>
    </row>
    <row r="22" spans="2:15" x14ac:dyDescent="0.2">
      <c r="B22" s="2"/>
      <c r="C22" s="5"/>
      <c r="D22" s="2"/>
      <c r="E22" s="2"/>
      <c r="F22" s="2"/>
      <c r="G22" s="2"/>
      <c r="H22" s="2"/>
      <c r="I22" s="2"/>
      <c r="J22" s="2"/>
      <c r="K22" s="2"/>
      <c r="L22" s="2"/>
      <c r="M22" s="2"/>
      <c r="N22" s="2"/>
      <c r="O22" s="2"/>
    </row>
    <row r="23" spans="2:15" ht="14.25" x14ac:dyDescent="0.2">
      <c r="B23" s="8" t="s">
        <v>6</v>
      </c>
      <c r="C23" s="2"/>
      <c r="D23" s="2"/>
      <c r="E23" s="2"/>
      <c r="F23" s="2"/>
      <c r="G23" s="2"/>
      <c r="H23" s="2"/>
      <c r="I23" s="2"/>
      <c r="J23" s="2"/>
      <c r="K23" s="2"/>
      <c r="L23" s="2"/>
      <c r="M23" s="2"/>
      <c r="N23" s="2"/>
      <c r="O23" s="2"/>
    </row>
    <row r="24" spans="2:15" ht="12.75" customHeight="1" x14ac:dyDescent="0.2">
      <c r="B24" s="605" t="s">
        <v>271</v>
      </c>
      <c r="C24" s="605"/>
      <c r="D24" s="605"/>
      <c r="E24" s="605"/>
      <c r="F24" s="605"/>
      <c r="G24" s="605"/>
      <c r="H24" s="605"/>
      <c r="I24" s="605"/>
      <c r="J24" s="605"/>
      <c r="K24" s="605"/>
      <c r="L24" s="605"/>
      <c r="M24" s="605"/>
      <c r="N24" s="605"/>
      <c r="O24" s="605"/>
    </row>
    <row r="25" spans="2:15" x14ac:dyDescent="0.2">
      <c r="B25" s="605"/>
      <c r="C25" s="605"/>
      <c r="D25" s="605"/>
      <c r="E25" s="605"/>
      <c r="F25" s="605"/>
      <c r="G25" s="605"/>
      <c r="H25" s="605"/>
      <c r="I25" s="605"/>
      <c r="J25" s="605"/>
      <c r="K25" s="605"/>
      <c r="L25" s="605"/>
      <c r="M25" s="605"/>
      <c r="N25" s="605"/>
      <c r="O25" s="605"/>
    </row>
    <row r="26" spans="2:15" x14ac:dyDescent="0.2">
      <c r="B26" s="605"/>
      <c r="C26" s="605"/>
      <c r="D26" s="605"/>
      <c r="E26" s="605"/>
      <c r="F26" s="605"/>
      <c r="G26" s="605"/>
      <c r="H26" s="605"/>
      <c r="I26" s="605"/>
      <c r="J26" s="605"/>
      <c r="K26" s="605"/>
      <c r="L26" s="605"/>
      <c r="M26" s="605"/>
      <c r="N26" s="605"/>
      <c r="O26" s="605"/>
    </row>
    <row r="27" spans="2:15" x14ac:dyDescent="0.2">
      <c r="B27" s="605"/>
      <c r="C27" s="605"/>
      <c r="D27" s="605"/>
      <c r="E27" s="605"/>
      <c r="F27" s="605"/>
      <c r="G27" s="605"/>
      <c r="H27" s="605"/>
      <c r="I27" s="605"/>
      <c r="J27" s="605"/>
      <c r="K27" s="605"/>
      <c r="L27" s="605"/>
      <c r="M27" s="605"/>
      <c r="N27" s="605"/>
      <c r="O27" s="605"/>
    </row>
    <row r="28" spans="2:15" x14ac:dyDescent="0.2">
      <c r="B28" s="605"/>
      <c r="C28" s="605"/>
      <c r="D28" s="605"/>
      <c r="E28" s="605"/>
      <c r="F28" s="605"/>
      <c r="G28" s="605"/>
      <c r="H28" s="605"/>
      <c r="I28" s="605"/>
      <c r="J28" s="605"/>
      <c r="K28" s="605"/>
      <c r="L28" s="605"/>
      <c r="M28" s="605"/>
      <c r="N28" s="605"/>
      <c r="O28" s="605"/>
    </row>
    <row r="29" spans="2:15" x14ac:dyDescent="0.2">
      <c r="B29" s="605"/>
      <c r="C29" s="605"/>
      <c r="D29" s="605"/>
      <c r="E29" s="605"/>
      <c r="F29" s="605"/>
      <c r="G29" s="605"/>
      <c r="H29" s="605"/>
      <c r="I29" s="605"/>
      <c r="J29" s="605"/>
      <c r="K29" s="605"/>
      <c r="L29" s="605"/>
      <c r="M29" s="605"/>
      <c r="N29" s="605"/>
      <c r="O29" s="605"/>
    </row>
    <row r="30" spans="2:15" x14ac:dyDescent="0.2">
      <c r="B30" s="605"/>
      <c r="C30" s="605"/>
      <c r="D30" s="605"/>
      <c r="E30" s="605"/>
      <c r="F30" s="605"/>
      <c r="G30" s="605"/>
      <c r="H30" s="605"/>
      <c r="I30" s="605"/>
      <c r="J30" s="605"/>
      <c r="K30" s="605"/>
      <c r="L30" s="605"/>
      <c r="M30" s="605"/>
      <c r="N30" s="605"/>
      <c r="O30" s="605"/>
    </row>
    <row r="31" spans="2:15" x14ac:dyDescent="0.2">
      <c r="B31" s="605"/>
      <c r="C31" s="605"/>
      <c r="D31" s="605"/>
      <c r="E31" s="605"/>
      <c r="F31" s="605"/>
      <c r="G31" s="605"/>
      <c r="H31" s="605"/>
      <c r="I31" s="605"/>
      <c r="J31" s="605"/>
      <c r="K31" s="605"/>
      <c r="L31" s="605"/>
      <c r="M31" s="605"/>
      <c r="N31" s="605"/>
      <c r="O31" s="605"/>
    </row>
    <row r="32" spans="2:15" x14ac:dyDescent="0.2">
      <c r="B32" s="605"/>
      <c r="C32" s="605"/>
      <c r="D32" s="605"/>
      <c r="E32" s="605"/>
      <c r="F32" s="605"/>
      <c r="G32" s="605"/>
      <c r="H32" s="605"/>
      <c r="I32" s="605"/>
      <c r="J32" s="605"/>
      <c r="K32" s="605"/>
      <c r="L32" s="605"/>
      <c r="M32" s="605"/>
      <c r="N32" s="605"/>
      <c r="O32" s="605"/>
    </row>
    <row r="33" spans="2:15" x14ac:dyDescent="0.2">
      <c r="B33" s="605"/>
      <c r="C33" s="605"/>
      <c r="D33" s="605"/>
      <c r="E33" s="605"/>
      <c r="F33" s="605"/>
      <c r="G33" s="605"/>
      <c r="H33" s="605"/>
      <c r="I33" s="605"/>
      <c r="J33" s="605"/>
      <c r="K33" s="605"/>
      <c r="L33" s="605"/>
      <c r="M33" s="605"/>
      <c r="N33" s="605"/>
      <c r="O33" s="605"/>
    </row>
    <row r="34" spans="2:15" x14ac:dyDescent="0.2">
      <c r="B34" s="605"/>
      <c r="C34" s="605"/>
      <c r="D34" s="605"/>
      <c r="E34" s="605"/>
      <c r="F34" s="605"/>
      <c r="G34" s="605"/>
      <c r="H34" s="605"/>
      <c r="I34" s="605"/>
      <c r="J34" s="605"/>
      <c r="K34" s="605"/>
      <c r="L34" s="605"/>
      <c r="M34" s="605"/>
      <c r="N34" s="605"/>
      <c r="O34" s="605"/>
    </row>
    <row r="35" spans="2:15" x14ac:dyDescent="0.2">
      <c r="B35" s="605"/>
      <c r="C35" s="605"/>
      <c r="D35" s="605"/>
      <c r="E35" s="605"/>
      <c r="F35" s="605"/>
      <c r="G35" s="605"/>
      <c r="H35" s="605"/>
      <c r="I35" s="605"/>
      <c r="J35" s="605"/>
      <c r="K35" s="605"/>
      <c r="L35" s="605"/>
      <c r="M35" s="605"/>
      <c r="N35" s="605"/>
      <c r="O35" s="605"/>
    </row>
    <row r="36" spans="2:15" x14ac:dyDescent="0.2">
      <c r="B36" s="605"/>
      <c r="C36" s="605"/>
      <c r="D36" s="605"/>
      <c r="E36" s="605"/>
      <c r="F36" s="605"/>
      <c r="G36" s="605"/>
      <c r="H36" s="605"/>
      <c r="I36" s="605"/>
      <c r="J36" s="605"/>
      <c r="K36" s="605"/>
      <c r="L36" s="605"/>
      <c r="M36" s="605"/>
      <c r="N36" s="605"/>
      <c r="O36" s="605"/>
    </row>
    <row r="37" spans="2:15" x14ac:dyDescent="0.2">
      <c r="B37" s="605"/>
      <c r="C37" s="605"/>
      <c r="D37" s="605"/>
      <c r="E37" s="605"/>
      <c r="F37" s="605"/>
      <c r="G37" s="605"/>
      <c r="H37" s="605"/>
      <c r="I37" s="605"/>
      <c r="J37" s="605"/>
      <c r="K37" s="605"/>
      <c r="L37" s="605"/>
      <c r="M37" s="605"/>
      <c r="N37" s="605"/>
      <c r="O37" s="605"/>
    </row>
    <row r="38" spans="2:15" x14ac:dyDescent="0.2">
      <c r="B38" s="605"/>
      <c r="C38" s="605"/>
      <c r="D38" s="605"/>
      <c r="E38" s="605"/>
      <c r="F38" s="605"/>
      <c r="G38" s="605"/>
      <c r="H38" s="605"/>
      <c r="I38" s="605"/>
      <c r="J38" s="605"/>
      <c r="K38" s="605"/>
      <c r="L38" s="605"/>
      <c r="M38" s="605"/>
      <c r="N38" s="605"/>
      <c r="O38" s="605"/>
    </row>
    <row r="39" spans="2:15" x14ac:dyDescent="0.2">
      <c r="B39" s="2"/>
      <c r="C39" s="2"/>
      <c r="D39" s="2"/>
      <c r="E39" s="2"/>
      <c r="F39" s="2"/>
      <c r="G39" s="2"/>
      <c r="H39" s="2"/>
      <c r="I39" s="2"/>
      <c r="J39" s="2"/>
      <c r="K39" s="2"/>
      <c r="L39" s="2"/>
      <c r="M39" s="2"/>
      <c r="N39" s="2"/>
      <c r="O39" s="2"/>
    </row>
    <row r="40" spans="2:15" x14ac:dyDescent="0.2">
      <c r="B40" s="2"/>
      <c r="C40" s="2"/>
      <c r="D40" s="2"/>
      <c r="E40" s="2"/>
      <c r="F40" s="2"/>
      <c r="G40" s="2"/>
      <c r="H40" s="2"/>
      <c r="I40" s="2"/>
      <c r="J40" s="2"/>
      <c r="K40" s="2"/>
      <c r="L40" s="2"/>
      <c r="M40" s="2"/>
      <c r="N40" s="2"/>
      <c r="O40" s="2"/>
    </row>
  </sheetData>
  <mergeCells count="1">
    <mergeCell ref="B24:O38"/>
  </mergeCells>
  <hyperlinks>
    <hyperlink ref="C6" location="'01 Quarterly revenue'!A1" display="1 Quarterly revenue analysis"/>
    <hyperlink ref="C7" location="'02 Regional results'!A1" display="2 Regional results"/>
    <hyperlink ref="C8" location="'03 Adjusted income statement'!A1" display="3 Adjusted income statement"/>
    <hyperlink ref="C9" location="'04 Cash flow'!A1" display="4 Cash flow"/>
    <hyperlink ref="C11" location="'06 Mobile customers'!A1" display="6 Mobile customers"/>
    <hyperlink ref="C12" location="'07 Churn'!A1" display="7 Churn"/>
    <hyperlink ref="C13" location="'08 Voice usage'!A1" display="8 Voice usage"/>
    <hyperlink ref="C16" location="'11 ARPU'!A1" display="11 ARPU"/>
    <hyperlink ref="C10" location="'05 Half-year regional analysis'!A1" display="5 Half-year regional analysis"/>
    <hyperlink ref="C19" location="'14 Average forex rates'!A1" display="14 Average foreign exchange rates"/>
    <hyperlink ref="C20" location="'15 Definitions'!A1" display="15 Definition of terms"/>
    <hyperlink ref="C17" location="'12 Smartphones'!A1" display="12 Smartphones"/>
    <hyperlink ref="C18" location="'13 Fixed broadband customers'!A1" display="13 Fixed broadband customers"/>
    <hyperlink ref="C14:C15" location="'9 Voice usage'!A1" display="9 Usage"/>
    <hyperlink ref="C14" location="'09 Messaging usage'!A1" display="9 Messaging usage"/>
    <hyperlink ref="C15" location="'10 Data usage'!A1" display="10 Data usage"/>
  </hyperlinks>
  <pageMargins left="0.75" right="0.75" top="1" bottom="1" header="0.5" footer="0.5"/>
  <pageSetup scale="65" orientation="portrait" horizontalDpi="300" verticalDpi="300" r:id="rId1"/>
  <headerFooter alignWithMargins="0"/>
  <colBreaks count="1" manualBreakCount="1">
    <brk id="16"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F65"/>
  <sheetViews>
    <sheetView showGridLines="0" zoomScaleNormal="100" workbookViewId="0">
      <selection activeCell="C23" sqref="C23"/>
    </sheetView>
  </sheetViews>
  <sheetFormatPr defaultRowHeight="12.75" x14ac:dyDescent="0.2"/>
  <cols>
    <col min="1" max="1" width="5.42578125" style="60" customWidth="1"/>
    <col min="2" max="2" width="4.28515625" style="42" customWidth="1"/>
    <col min="3" max="3" width="35.42578125" style="60" customWidth="1"/>
    <col min="4" max="4" width="5.7109375" style="263" customWidth="1"/>
    <col min="5" max="6" width="11.140625" style="225" customWidth="1"/>
    <col min="7" max="8" width="10.28515625" style="225" customWidth="1"/>
    <col min="9" max="12" width="11.140625" style="225" customWidth="1"/>
    <col min="13" max="13" width="11.140625" style="226" customWidth="1"/>
    <col min="14" max="14" width="11.140625" style="225" customWidth="1"/>
    <col min="15" max="15" width="4.140625" style="60" customWidth="1"/>
    <col min="16" max="23" width="10.28515625" style="60" customWidth="1"/>
    <col min="24" max="24" width="4.140625" style="60" customWidth="1"/>
    <col min="25" max="25" width="9.85546875" style="225" customWidth="1"/>
    <col min="26" max="28" width="10.28515625" style="225" customWidth="1"/>
    <col min="29" max="29" width="9.85546875" style="225" customWidth="1"/>
    <col min="30" max="32" width="10.28515625" style="225" customWidth="1"/>
    <col min="33" max="34" width="4.140625" style="60" customWidth="1"/>
    <col min="35" max="74" width="9.140625" style="60" customWidth="1"/>
    <col min="75" max="257" width="11.42578125" style="60" customWidth="1"/>
    <col min="258" max="16384" width="9.140625" style="60"/>
  </cols>
  <sheetData>
    <row r="1" spans="1:14" s="10" customFormat="1" ht="13.5" customHeight="1" x14ac:dyDescent="0.2">
      <c r="A1" s="450" t="s">
        <v>270</v>
      </c>
      <c r="B1" s="13"/>
      <c r="D1" s="133"/>
      <c r="E1" s="646" t="s">
        <v>326</v>
      </c>
      <c r="F1" s="646"/>
      <c r="G1" s="646"/>
      <c r="H1" s="646"/>
      <c r="I1" s="646"/>
      <c r="J1" s="646"/>
      <c r="K1" s="646"/>
      <c r="L1" s="646"/>
      <c r="M1" s="646"/>
      <c r="N1" s="245"/>
    </row>
    <row r="2" spans="1:14" s="185" customFormat="1" ht="12.75" customHeight="1" x14ac:dyDescent="0.2">
      <c r="B2" s="246"/>
      <c r="D2" s="263"/>
      <c r="E2" s="229" t="s">
        <v>7</v>
      </c>
      <c r="F2" s="229" t="s">
        <v>8</v>
      </c>
      <c r="G2" s="229" t="s">
        <v>9</v>
      </c>
      <c r="H2" s="229" t="s">
        <v>10</v>
      </c>
      <c r="I2" s="194" t="s">
        <v>11</v>
      </c>
      <c r="J2" s="230" t="s">
        <v>12</v>
      </c>
      <c r="K2" s="230" t="s">
        <v>260</v>
      </c>
      <c r="L2" s="230" t="s">
        <v>267</v>
      </c>
      <c r="M2" s="354" t="s">
        <v>297</v>
      </c>
      <c r="N2" s="247"/>
    </row>
    <row r="3" spans="1:14" ht="14.25" customHeight="1" x14ac:dyDescent="0.2">
      <c r="B3" s="21" t="s">
        <v>257</v>
      </c>
      <c r="E3" s="248"/>
      <c r="F3" s="248"/>
      <c r="G3" s="248"/>
      <c r="H3" s="248"/>
      <c r="I3" s="249"/>
      <c r="J3" s="250"/>
      <c r="K3" s="250"/>
      <c r="L3" s="250"/>
      <c r="M3" s="355"/>
      <c r="N3" s="251"/>
    </row>
    <row r="4" spans="1:14" ht="12.75" customHeight="1" x14ac:dyDescent="0.2">
      <c r="B4" s="21"/>
      <c r="C4" s="60" t="s">
        <v>26</v>
      </c>
      <c r="E4" s="264">
        <v>5339</v>
      </c>
      <c r="F4" s="261">
        <v>5114</v>
      </c>
      <c r="G4" s="264">
        <v>5012</v>
      </c>
      <c r="H4" s="264">
        <v>4350</v>
      </c>
      <c r="I4" s="261">
        <v>3918.9380290099998</v>
      </c>
      <c r="J4" s="214">
        <v>3326</v>
      </c>
      <c r="K4" s="214">
        <v>2934</v>
      </c>
      <c r="L4" s="214">
        <v>2466</v>
      </c>
      <c r="M4" s="352">
        <v>2310</v>
      </c>
      <c r="N4" s="251"/>
    </row>
    <row r="5" spans="1:14" s="61" customFormat="1" ht="12.75" customHeight="1" x14ac:dyDescent="0.2">
      <c r="C5" s="64" t="s">
        <v>272</v>
      </c>
      <c r="D5" s="271"/>
      <c r="E5" s="272">
        <v>0</v>
      </c>
      <c r="F5" s="272">
        <v>0</v>
      </c>
      <c r="G5" s="269">
        <v>0</v>
      </c>
      <c r="H5" s="269">
        <v>0</v>
      </c>
      <c r="I5" s="264">
        <v>0</v>
      </c>
      <c r="J5" s="213">
        <v>0</v>
      </c>
      <c r="K5" s="213">
        <v>0</v>
      </c>
      <c r="L5" s="213">
        <v>2782</v>
      </c>
      <c r="M5" s="507">
        <v>6013</v>
      </c>
      <c r="N5" s="245"/>
    </row>
    <row r="6" spans="1:14" ht="12.75" customHeight="1" x14ac:dyDescent="0.2">
      <c r="B6" s="21"/>
      <c r="C6" s="60" t="s">
        <v>28</v>
      </c>
      <c r="E6" s="264">
        <v>11799</v>
      </c>
      <c r="F6" s="261">
        <v>11417</v>
      </c>
      <c r="G6" s="264">
        <v>11707</v>
      </c>
      <c r="H6" s="264">
        <v>11013</v>
      </c>
      <c r="I6" s="261">
        <v>10382</v>
      </c>
      <c r="J6" s="214">
        <v>10009</v>
      </c>
      <c r="K6" s="214">
        <v>10044</v>
      </c>
      <c r="L6" s="214">
        <v>9544</v>
      </c>
      <c r="M6" s="352">
        <v>9570</v>
      </c>
      <c r="N6" s="251"/>
    </row>
    <row r="7" spans="1:14" s="61" customFormat="1" ht="12.75" customHeight="1" x14ac:dyDescent="0.2">
      <c r="B7" s="74"/>
      <c r="C7" s="198" t="s">
        <v>33</v>
      </c>
      <c r="D7" s="273"/>
      <c r="E7" s="264">
        <v>791</v>
      </c>
      <c r="F7" s="261">
        <v>701</v>
      </c>
      <c r="G7" s="264">
        <v>656</v>
      </c>
      <c r="H7" s="264">
        <v>534</v>
      </c>
      <c r="I7" s="261">
        <v>519</v>
      </c>
      <c r="J7" s="214">
        <v>498</v>
      </c>
      <c r="K7" s="214">
        <v>508</v>
      </c>
      <c r="L7" s="214">
        <v>414</v>
      </c>
      <c r="M7" s="352">
        <v>411</v>
      </c>
      <c r="N7" s="251"/>
    </row>
    <row r="8" spans="1:14" ht="12.75" customHeight="1" x14ac:dyDescent="0.2">
      <c r="B8" s="21"/>
      <c r="C8" s="60" t="s">
        <v>136</v>
      </c>
      <c r="E8" s="264">
        <v>1070</v>
      </c>
      <c r="F8" s="261">
        <v>931</v>
      </c>
      <c r="G8" s="264">
        <v>799</v>
      </c>
      <c r="H8" s="264">
        <v>684</v>
      </c>
      <c r="I8" s="261">
        <v>635</v>
      </c>
      <c r="J8" s="214">
        <v>594</v>
      </c>
      <c r="K8" s="214">
        <v>516</v>
      </c>
      <c r="L8" s="214">
        <v>460</v>
      </c>
      <c r="M8" s="352">
        <v>479</v>
      </c>
      <c r="N8" s="251"/>
    </row>
    <row r="9" spans="1:14" s="61" customFormat="1" ht="12.75" customHeight="1" x14ac:dyDescent="0.2">
      <c r="B9" s="74"/>
      <c r="C9" s="61" t="s">
        <v>142</v>
      </c>
      <c r="D9" s="268"/>
      <c r="E9" s="264">
        <v>4710</v>
      </c>
      <c r="F9" s="261">
        <v>4789</v>
      </c>
      <c r="G9" s="264">
        <v>4692</v>
      </c>
      <c r="H9" s="264">
        <v>4486</v>
      </c>
      <c r="I9" s="261">
        <v>4499</v>
      </c>
      <c r="J9" s="214">
        <v>4497</v>
      </c>
      <c r="K9" s="214">
        <v>4282</v>
      </c>
      <c r="L9" s="214">
        <v>3976</v>
      </c>
      <c r="M9" s="352">
        <v>3824</v>
      </c>
      <c r="N9" s="251"/>
    </row>
    <row r="10" spans="1:14" ht="12.75" customHeight="1" x14ac:dyDescent="0.2">
      <c r="B10" s="21"/>
      <c r="C10" s="60" t="s">
        <v>140</v>
      </c>
      <c r="E10" s="264">
        <v>679</v>
      </c>
      <c r="F10" s="261">
        <v>655</v>
      </c>
      <c r="G10" s="264">
        <v>880</v>
      </c>
      <c r="H10" s="264">
        <v>857</v>
      </c>
      <c r="I10" s="261">
        <v>853</v>
      </c>
      <c r="J10" s="214">
        <v>851</v>
      </c>
      <c r="K10" s="214">
        <v>1147</v>
      </c>
      <c r="L10" s="214">
        <v>1163</v>
      </c>
      <c r="M10" s="352">
        <v>1172</v>
      </c>
      <c r="N10" s="251"/>
    </row>
    <row r="11" spans="1:14" s="61" customFormat="1" ht="12.75" customHeight="1" x14ac:dyDescent="0.2">
      <c r="B11" s="74"/>
      <c r="C11" s="61" t="s">
        <v>141</v>
      </c>
      <c r="D11" s="268"/>
      <c r="E11" s="264">
        <v>349</v>
      </c>
      <c r="F11" s="261">
        <v>348</v>
      </c>
      <c r="G11" s="264">
        <v>334</v>
      </c>
      <c r="H11" s="264">
        <v>329</v>
      </c>
      <c r="I11" s="261">
        <v>319</v>
      </c>
      <c r="J11" s="214">
        <v>329</v>
      </c>
      <c r="K11" s="214">
        <v>319</v>
      </c>
      <c r="L11" s="214">
        <v>300</v>
      </c>
      <c r="M11" s="352">
        <v>299</v>
      </c>
      <c r="N11" s="251"/>
    </row>
    <row r="12" spans="1:14" ht="12.75" customHeight="1" x14ac:dyDescent="0.2">
      <c r="B12" s="21"/>
      <c r="C12" s="60" t="s">
        <v>56</v>
      </c>
      <c r="E12" s="264">
        <v>2961</v>
      </c>
      <c r="F12" s="264">
        <v>2924</v>
      </c>
      <c r="G12" s="264">
        <v>3015</v>
      </c>
      <c r="H12" s="264">
        <v>2908</v>
      </c>
      <c r="I12" s="264">
        <v>2792</v>
      </c>
      <c r="J12" s="264">
        <v>2754</v>
      </c>
      <c r="K12" s="264">
        <v>2824</v>
      </c>
      <c r="L12" s="264">
        <v>2644</v>
      </c>
      <c r="M12" s="507">
        <v>2612</v>
      </c>
      <c r="N12" s="251"/>
    </row>
    <row r="13" spans="1:14" s="42" customFormat="1" ht="12.75" customHeight="1" x14ac:dyDescent="0.2">
      <c r="B13" s="21"/>
      <c r="C13" s="42" t="s">
        <v>20</v>
      </c>
      <c r="D13" s="265"/>
      <c r="E13" s="266">
        <v>27698</v>
      </c>
      <c r="F13" s="266">
        <v>26879</v>
      </c>
      <c r="G13" s="266">
        <v>27095</v>
      </c>
      <c r="H13" s="266">
        <v>25161</v>
      </c>
      <c r="I13" s="266">
        <v>23917.938029010002</v>
      </c>
      <c r="J13" s="266">
        <v>22858</v>
      </c>
      <c r="K13" s="266">
        <v>22574</v>
      </c>
      <c r="L13" s="266">
        <v>23749</v>
      </c>
      <c r="M13" s="353">
        <v>26690</v>
      </c>
      <c r="N13" s="255"/>
    </row>
    <row r="14" spans="1:14" ht="3.95" customHeight="1" x14ac:dyDescent="0.2">
      <c r="B14" s="21"/>
      <c r="E14" s="270"/>
      <c r="F14" s="270"/>
      <c r="G14" s="269"/>
      <c r="H14" s="269"/>
      <c r="I14" s="252"/>
      <c r="J14" s="249"/>
      <c r="K14" s="249"/>
      <c r="L14" s="249"/>
      <c r="M14" s="355"/>
      <c r="N14" s="251"/>
    </row>
    <row r="15" spans="1:14" ht="12.75" customHeight="1" x14ac:dyDescent="0.2">
      <c r="B15" s="42" t="s">
        <v>14</v>
      </c>
      <c r="E15" s="270"/>
      <c r="F15" s="270"/>
      <c r="G15" s="269"/>
      <c r="H15" s="269"/>
      <c r="I15" s="252"/>
      <c r="J15" s="249"/>
      <c r="K15" s="249"/>
      <c r="L15" s="249"/>
      <c r="M15" s="355"/>
      <c r="N15" s="251"/>
    </row>
    <row r="16" spans="1:14" ht="12.75" customHeight="1" x14ac:dyDescent="0.2">
      <c r="B16" s="21"/>
      <c r="C16" s="61" t="s">
        <v>123</v>
      </c>
      <c r="D16" s="268"/>
      <c r="E16" s="264">
        <v>24616</v>
      </c>
      <c r="F16" s="261">
        <v>22891</v>
      </c>
      <c r="G16" s="264">
        <v>29970</v>
      </c>
      <c r="H16" s="264">
        <v>25000</v>
      </c>
      <c r="I16" s="261">
        <v>23420</v>
      </c>
      <c r="J16" s="214">
        <v>24504</v>
      </c>
      <c r="K16" s="214">
        <v>24966</v>
      </c>
      <c r="L16" s="214">
        <v>23899</v>
      </c>
      <c r="M16" s="352">
        <v>23321</v>
      </c>
      <c r="N16" s="251"/>
    </row>
    <row r="17" spans="2:14" ht="12.75" customHeight="1" x14ac:dyDescent="0.2">
      <c r="B17" s="21"/>
      <c r="C17" s="61" t="s">
        <v>327</v>
      </c>
      <c r="D17" s="268"/>
      <c r="E17" s="264">
        <v>1631</v>
      </c>
      <c r="F17" s="261">
        <v>3618</v>
      </c>
      <c r="G17" s="264">
        <v>3376</v>
      </c>
      <c r="H17" s="264">
        <v>3291</v>
      </c>
      <c r="I17" s="261">
        <v>5732.968597</v>
      </c>
      <c r="J17" s="214">
        <v>6132</v>
      </c>
      <c r="K17" s="214">
        <v>6261</v>
      </c>
      <c r="L17" s="214">
        <v>6775</v>
      </c>
      <c r="M17" s="352">
        <v>6825</v>
      </c>
      <c r="N17" s="251"/>
    </row>
    <row r="18" spans="2:14" ht="12.75" customHeight="1" x14ac:dyDescent="0.2">
      <c r="B18" s="21"/>
      <c r="C18" s="60" t="s">
        <v>137</v>
      </c>
      <c r="E18" s="264">
        <v>16219</v>
      </c>
      <c r="F18" s="261">
        <v>18375</v>
      </c>
      <c r="G18" s="264">
        <v>19282</v>
      </c>
      <c r="H18" s="264">
        <v>18779</v>
      </c>
      <c r="I18" s="261">
        <v>18522</v>
      </c>
      <c r="J18" s="214">
        <v>19180</v>
      </c>
      <c r="K18" s="214">
        <v>18900</v>
      </c>
      <c r="L18" s="214">
        <v>17320</v>
      </c>
      <c r="M18" s="352">
        <v>16372</v>
      </c>
      <c r="N18" s="251"/>
    </row>
    <row r="19" spans="2:14" ht="12.75" customHeight="1" x14ac:dyDescent="0.2">
      <c r="B19" s="21"/>
      <c r="C19" s="61" t="s">
        <v>146</v>
      </c>
      <c r="D19" s="268"/>
      <c r="E19" s="264">
        <v>1413</v>
      </c>
      <c r="F19" s="261">
        <v>1005</v>
      </c>
      <c r="G19" s="264">
        <v>1058</v>
      </c>
      <c r="H19" s="264">
        <v>961</v>
      </c>
      <c r="I19" s="261">
        <v>886</v>
      </c>
      <c r="J19" s="214">
        <v>560</v>
      </c>
      <c r="K19" s="214">
        <v>706</v>
      </c>
      <c r="L19" s="214">
        <v>887</v>
      </c>
      <c r="M19" s="352">
        <v>982</v>
      </c>
      <c r="N19" s="251"/>
    </row>
    <row r="20" spans="2:14" ht="12.75" customHeight="1" x14ac:dyDescent="0.2">
      <c r="B20" s="21"/>
      <c r="C20" s="61" t="s">
        <v>262</v>
      </c>
      <c r="D20" s="268"/>
      <c r="E20" s="213">
        <v>2198</v>
      </c>
      <c r="F20" s="213">
        <v>2271</v>
      </c>
      <c r="G20" s="213">
        <v>2387</v>
      </c>
      <c r="H20" s="213">
        <v>2194</v>
      </c>
      <c r="I20" s="213">
        <v>2182</v>
      </c>
      <c r="J20" s="214">
        <v>2166</v>
      </c>
      <c r="K20" s="214">
        <v>2130</v>
      </c>
      <c r="L20" s="214">
        <v>2030</v>
      </c>
      <c r="M20" s="352">
        <v>1932</v>
      </c>
      <c r="N20" s="251"/>
    </row>
    <row r="21" spans="2:14" s="42" customFormat="1" ht="12.75" customHeight="1" x14ac:dyDescent="0.2">
      <c r="B21" s="21"/>
      <c r="C21" s="42" t="s">
        <v>20</v>
      </c>
      <c r="D21" s="265"/>
      <c r="E21" s="253">
        <v>46077</v>
      </c>
      <c r="F21" s="253">
        <v>48160</v>
      </c>
      <c r="G21" s="253">
        <v>56073</v>
      </c>
      <c r="H21" s="253">
        <v>50225</v>
      </c>
      <c r="I21" s="253">
        <v>50742.968596999999</v>
      </c>
      <c r="J21" s="253">
        <v>52542</v>
      </c>
      <c r="K21" s="253">
        <v>52963</v>
      </c>
      <c r="L21" s="253">
        <v>50911</v>
      </c>
      <c r="M21" s="353">
        <v>49432</v>
      </c>
      <c r="N21" s="255"/>
    </row>
    <row r="22" spans="2:14" ht="3.95" customHeight="1" x14ac:dyDescent="0.2">
      <c r="B22" s="21"/>
      <c r="E22" s="270"/>
      <c r="F22" s="270"/>
      <c r="G22" s="269"/>
      <c r="H22" s="269"/>
      <c r="I22" s="252"/>
      <c r="J22" s="249"/>
      <c r="K22" s="249"/>
      <c r="L22" s="249"/>
      <c r="M22" s="355"/>
      <c r="N22" s="251"/>
    </row>
    <row r="23" spans="2:14" ht="12" customHeight="1" x14ac:dyDescent="0.2">
      <c r="B23" s="21" t="s">
        <v>132</v>
      </c>
      <c r="E23" s="261">
        <v>14</v>
      </c>
      <c r="F23" s="264">
        <v>12</v>
      </c>
      <c r="G23" s="264">
        <v>14</v>
      </c>
      <c r="H23" s="264">
        <v>15</v>
      </c>
      <c r="I23" s="261">
        <v>20</v>
      </c>
      <c r="J23" s="201">
        <v>25</v>
      </c>
      <c r="K23" s="201">
        <v>18</v>
      </c>
      <c r="L23" s="201">
        <v>19</v>
      </c>
      <c r="M23" s="352">
        <v>23</v>
      </c>
      <c r="N23" s="251"/>
    </row>
    <row r="24" spans="2:14" ht="3.95" customHeight="1" x14ac:dyDescent="0.2">
      <c r="B24" s="21"/>
      <c r="E24" s="270"/>
      <c r="F24" s="270"/>
      <c r="G24" s="269"/>
      <c r="H24" s="269"/>
      <c r="I24" s="252"/>
      <c r="J24" s="249"/>
      <c r="K24" s="249"/>
      <c r="L24" s="249"/>
      <c r="M24" s="355"/>
      <c r="N24" s="251"/>
    </row>
    <row r="25" spans="2:14" s="42" customFormat="1" ht="12.75" customHeight="1" thickBot="1" x14ac:dyDescent="0.25">
      <c r="B25" s="42" t="s">
        <v>128</v>
      </c>
      <c r="D25" s="265"/>
      <c r="E25" s="274">
        <v>73789</v>
      </c>
      <c r="F25" s="274">
        <v>75051</v>
      </c>
      <c r="G25" s="274">
        <v>83182</v>
      </c>
      <c r="H25" s="274">
        <v>75401</v>
      </c>
      <c r="I25" s="274">
        <v>74680.906626009993</v>
      </c>
      <c r="J25" s="274">
        <v>75425</v>
      </c>
      <c r="K25" s="274">
        <v>75555</v>
      </c>
      <c r="L25" s="274">
        <v>74679</v>
      </c>
      <c r="M25" s="358">
        <v>76145</v>
      </c>
      <c r="N25" s="255"/>
    </row>
    <row r="26" spans="2:14" s="42" customFormat="1" ht="12.75" customHeight="1" thickTop="1" x14ac:dyDescent="0.2">
      <c r="D26" s="265"/>
      <c r="E26" s="267"/>
      <c r="F26" s="267"/>
      <c r="G26" s="267"/>
      <c r="H26" s="267"/>
      <c r="I26" s="267"/>
      <c r="J26" s="267"/>
      <c r="K26" s="267"/>
      <c r="L26" s="267"/>
      <c r="M26" s="267"/>
      <c r="N26" s="255"/>
    </row>
    <row r="27" spans="2:14" s="42" customFormat="1" ht="12.75" customHeight="1" x14ac:dyDescent="0.2">
      <c r="B27" s="21" t="s">
        <v>338</v>
      </c>
      <c r="C27" s="60"/>
      <c r="D27" s="265"/>
      <c r="E27" s="267"/>
      <c r="F27" s="267"/>
      <c r="G27" s="267"/>
      <c r="H27" s="267"/>
      <c r="I27" s="267"/>
      <c r="J27" s="267"/>
      <c r="K27" s="267"/>
      <c r="L27" s="267"/>
      <c r="N27" s="255"/>
    </row>
    <row r="28" spans="2:14" s="93" customFormat="1" ht="12.75" customHeight="1" x14ac:dyDescent="0.2">
      <c r="B28" s="60"/>
      <c r="C28" s="570" t="s">
        <v>317</v>
      </c>
      <c r="D28" s="275"/>
      <c r="E28" s="213">
        <v>13643</v>
      </c>
      <c r="F28" s="213">
        <v>13136</v>
      </c>
      <c r="G28" s="213">
        <v>13454</v>
      </c>
      <c r="H28" s="213">
        <v>12412</v>
      </c>
      <c r="I28" s="213">
        <v>11254</v>
      </c>
      <c r="J28" s="213">
        <v>9277</v>
      </c>
      <c r="K28" s="213">
        <v>8166</v>
      </c>
      <c r="L28" s="213">
        <v>6701</v>
      </c>
      <c r="M28" s="221"/>
      <c r="N28" s="255"/>
    </row>
    <row r="29" spans="2:14" ht="12.75" customHeight="1" x14ac:dyDescent="0.2">
      <c r="B29" s="21"/>
      <c r="E29" s="221"/>
      <c r="F29" s="221"/>
      <c r="G29" s="221"/>
      <c r="H29" s="221"/>
      <c r="I29" s="221"/>
      <c r="J29" s="221"/>
      <c r="K29" s="221"/>
      <c r="L29" s="221"/>
      <c r="M29" s="221"/>
      <c r="N29" s="251"/>
    </row>
    <row r="30" spans="2:14" s="42" customFormat="1" ht="12.75" customHeight="1" x14ac:dyDescent="0.2">
      <c r="B30" s="10" t="s">
        <v>37</v>
      </c>
      <c r="D30" s="265"/>
      <c r="E30" s="216"/>
      <c r="F30" s="216"/>
      <c r="G30" s="60"/>
      <c r="H30" s="216"/>
      <c r="I30" s="218"/>
      <c r="J30" s="218"/>
      <c r="K30" s="218"/>
      <c r="L30" s="218"/>
      <c r="M30" s="219"/>
      <c r="N30" s="219"/>
    </row>
    <row r="31" spans="2:14" s="42" customFormat="1" x14ac:dyDescent="0.2">
      <c r="B31" s="159" t="s">
        <v>38</v>
      </c>
      <c r="C31" s="643" t="s">
        <v>161</v>
      </c>
      <c r="D31" s="643"/>
      <c r="E31" s="643"/>
      <c r="F31" s="643"/>
      <c r="G31" s="643"/>
      <c r="H31" s="643"/>
      <c r="I31" s="643"/>
      <c r="J31" s="643"/>
      <c r="K31" s="643"/>
      <c r="L31" s="643"/>
      <c r="M31" s="643"/>
      <c r="N31" s="219"/>
    </row>
    <row r="32" spans="2:14" s="42" customFormat="1" ht="26.25" customHeight="1" x14ac:dyDescent="0.2">
      <c r="B32" s="159" t="s">
        <v>39</v>
      </c>
      <c r="C32" s="621" t="s">
        <v>337</v>
      </c>
      <c r="D32" s="621"/>
      <c r="E32" s="621"/>
      <c r="F32" s="621"/>
      <c r="G32" s="621"/>
      <c r="H32" s="621"/>
      <c r="I32" s="621"/>
      <c r="J32" s="621"/>
      <c r="K32" s="621"/>
      <c r="L32" s="621"/>
      <c r="M32" s="621"/>
      <c r="N32" s="568"/>
    </row>
    <row r="33" spans="2:14" s="42" customFormat="1" ht="12.75" customHeight="1" x14ac:dyDescent="0.2">
      <c r="B33" s="159" t="s">
        <v>115</v>
      </c>
      <c r="C33" s="514" t="s">
        <v>153</v>
      </c>
      <c r="D33" s="263"/>
      <c r="E33" s="216"/>
      <c r="F33" s="216"/>
      <c r="G33" s="60"/>
      <c r="H33" s="216"/>
      <c r="I33" s="218"/>
      <c r="J33" s="218"/>
      <c r="K33" s="218"/>
      <c r="L33" s="218"/>
      <c r="M33" s="219"/>
      <c r="N33" s="219"/>
    </row>
    <row r="34" spans="2:14" ht="12.75" customHeight="1" x14ac:dyDescent="0.2">
      <c r="B34" s="159" t="s">
        <v>130</v>
      </c>
      <c r="C34" s="514" t="s">
        <v>162</v>
      </c>
      <c r="D34" s="262"/>
      <c r="E34" s="262"/>
      <c r="F34" s="262"/>
      <c r="G34" s="262"/>
      <c r="H34" s="262"/>
      <c r="I34" s="262"/>
      <c r="J34" s="218"/>
      <c r="K34" s="262"/>
      <c r="L34" s="572"/>
      <c r="M34" s="262"/>
      <c r="N34" s="348"/>
    </row>
    <row r="35" spans="2:14" ht="12.75" customHeight="1" x14ac:dyDescent="0.2">
      <c r="B35" s="159"/>
      <c r="C35" s="262"/>
      <c r="D35" s="262"/>
      <c r="E35" s="224"/>
      <c r="F35" s="224"/>
      <c r="G35" s="224"/>
      <c r="H35" s="224"/>
      <c r="I35" s="224"/>
      <c r="J35" s="224"/>
      <c r="K35" s="224"/>
      <c r="L35" s="569"/>
      <c r="M35" s="224"/>
      <c r="N35" s="347"/>
    </row>
    <row r="40" spans="2:14" ht="12" customHeight="1" x14ac:dyDescent="0.2"/>
    <row r="41" spans="2:14" ht="12" customHeight="1" x14ac:dyDescent="0.2"/>
    <row r="42" spans="2:14" ht="12" customHeight="1" x14ac:dyDescent="0.2"/>
    <row r="43" spans="2:14" ht="12" customHeight="1" x14ac:dyDescent="0.2"/>
    <row r="44" spans="2:14" ht="12" customHeight="1" x14ac:dyDescent="0.2"/>
    <row r="45" spans="2:14" ht="12" customHeight="1" x14ac:dyDescent="0.2"/>
    <row r="46" spans="2:14" ht="12" customHeight="1" x14ac:dyDescent="0.2"/>
    <row r="47" spans="2:14" ht="12" customHeight="1" x14ac:dyDescent="0.2"/>
    <row r="48" spans="2:14" ht="12" customHeight="1" x14ac:dyDescent="0.2"/>
    <row r="49" ht="12" customHeight="1" x14ac:dyDescent="0.2"/>
    <row r="50" ht="12" customHeight="1" x14ac:dyDescent="0.2"/>
    <row r="51" ht="12" customHeight="1" x14ac:dyDescent="0.2"/>
    <row r="52" ht="12" customHeight="1" x14ac:dyDescent="0.2"/>
    <row r="53" ht="12" customHeight="1" x14ac:dyDescent="0.2"/>
    <row r="54" ht="12" customHeight="1" x14ac:dyDescent="0.2"/>
    <row r="55" ht="12" customHeight="1" x14ac:dyDescent="0.2"/>
    <row r="56" ht="12" customHeight="1" x14ac:dyDescent="0.2"/>
    <row r="57" ht="12" customHeight="1" x14ac:dyDescent="0.2"/>
    <row r="58" ht="12" customHeight="1" x14ac:dyDescent="0.2"/>
    <row r="59" ht="12" customHeight="1" x14ac:dyDescent="0.2"/>
    <row r="60" ht="12" customHeight="1" x14ac:dyDescent="0.2"/>
    <row r="61" ht="12" customHeight="1" x14ac:dyDescent="0.2"/>
    <row r="62" ht="12" customHeight="1" x14ac:dyDescent="0.2"/>
    <row r="63" ht="12" customHeight="1" x14ac:dyDescent="0.2"/>
    <row r="64" ht="12" customHeight="1" x14ac:dyDescent="0.2"/>
    <row r="65" ht="12" customHeight="1" x14ac:dyDescent="0.2"/>
  </sheetData>
  <sheetProtection formatCells="0" formatColumns="0" formatRows="0" sort="0" autoFilter="0" pivotTables="0"/>
  <mergeCells count="3">
    <mergeCell ref="E1:M1"/>
    <mergeCell ref="C31:M31"/>
    <mergeCell ref="C32:M32"/>
  </mergeCells>
  <conditionalFormatting sqref="X49:X50 X120:X121 M120:M121 E120:E121 F121:I122 K121:L122 J126:J127 E49:I50 K49:M50 J54:J55">
    <cfRule type="cellIs" dxfId="6" priority="1" stopIfTrue="1" operator="lessThan">
      <formula>0</formula>
    </cfRule>
  </conditionalFormatting>
  <hyperlinks>
    <hyperlink ref="A1" location="Index!A1" display="Index"/>
  </hyperlinks>
  <pageMargins left="0.74803149606299213" right="0.74803149606299213" top="0.98425196850393704" bottom="0.98425196850393704" header="0.51181102362204722" footer="0.51181102362204722"/>
  <pageSetup paperSize="9" scale="85" orientation="landscape" horizontalDpi="300" verticalDpi="300" r:id="rId1"/>
  <headerFooter alignWithMargins="0">
    <oddHeader>&amp;L&amp;"Vodafone Rg,Regular"Vodafone Group Plc&amp;C&amp;"Vodafone Rg,Regular"09 Messaging usage</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F46"/>
  <sheetViews>
    <sheetView showGridLines="0" zoomScaleNormal="100" workbookViewId="0">
      <selection activeCell="C23" sqref="C23"/>
    </sheetView>
  </sheetViews>
  <sheetFormatPr defaultRowHeight="12.75" x14ac:dyDescent="0.2"/>
  <cols>
    <col min="1" max="1" width="5.42578125" style="60" customWidth="1"/>
    <col min="2" max="2" width="4.28515625" style="42" customWidth="1"/>
    <col min="3" max="3" width="27.7109375" style="60" customWidth="1"/>
    <col min="4" max="4" width="13" style="60" customWidth="1"/>
    <col min="5" max="6" width="11.140625" style="225" customWidth="1"/>
    <col min="7" max="8" width="10.28515625" style="225" customWidth="1"/>
    <col min="9" max="12" width="11.140625" style="225" customWidth="1"/>
    <col min="13" max="13" width="11.140625" style="226" customWidth="1"/>
    <col min="14" max="14" width="11.140625" style="225" customWidth="1"/>
    <col min="15" max="15" width="4.140625" style="60" customWidth="1"/>
    <col min="16" max="23" width="10.28515625" style="60" customWidth="1"/>
    <col min="24" max="24" width="4.140625" style="60" customWidth="1"/>
    <col min="25" max="25" width="9.85546875" style="225" customWidth="1"/>
    <col min="26" max="28" width="10.28515625" style="225" customWidth="1"/>
    <col min="29" max="29" width="9.85546875" style="225" customWidth="1"/>
    <col min="30" max="32" width="10.28515625" style="225" customWidth="1"/>
    <col min="33" max="34" width="4.140625" style="60" customWidth="1"/>
    <col min="35" max="62" width="9.140625" style="60" customWidth="1"/>
    <col min="63" max="257" width="11.42578125" style="60" customWidth="1"/>
    <col min="258" max="16384" width="9.140625" style="60"/>
  </cols>
  <sheetData>
    <row r="1" spans="1:16" s="10" customFormat="1" ht="14.25" customHeight="1" x14ac:dyDescent="0.2">
      <c r="A1" s="450" t="s">
        <v>270</v>
      </c>
      <c r="B1" s="13"/>
      <c r="E1" s="646" t="s">
        <v>328</v>
      </c>
      <c r="F1" s="646"/>
      <c r="G1" s="646"/>
      <c r="H1" s="646"/>
      <c r="I1" s="646"/>
      <c r="J1" s="646"/>
      <c r="K1" s="646"/>
      <c r="L1" s="646"/>
      <c r="M1" s="646"/>
      <c r="N1" s="245"/>
    </row>
    <row r="2" spans="1:16" s="185" customFormat="1" ht="12.75" customHeight="1" x14ac:dyDescent="0.2">
      <c r="B2" s="246"/>
      <c r="E2" s="230" t="s">
        <v>7</v>
      </c>
      <c r="F2" s="230" t="s">
        <v>8</v>
      </c>
      <c r="G2" s="230" t="s">
        <v>9</v>
      </c>
      <c r="H2" s="230" t="s">
        <v>10</v>
      </c>
      <c r="I2" s="230" t="s">
        <v>11</v>
      </c>
      <c r="J2" s="230" t="s">
        <v>12</v>
      </c>
      <c r="K2" s="230" t="s">
        <v>260</v>
      </c>
      <c r="L2" s="230" t="s">
        <v>267</v>
      </c>
      <c r="M2" s="354" t="s">
        <v>297</v>
      </c>
      <c r="N2" s="247"/>
    </row>
    <row r="3" spans="1:16" ht="14.25" customHeight="1" x14ac:dyDescent="0.2">
      <c r="B3" s="21" t="s">
        <v>257</v>
      </c>
      <c r="E3" s="250"/>
      <c r="F3" s="250"/>
      <c r="G3" s="250"/>
      <c r="H3" s="250"/>
      <c r="I3" s="250"/>
      <c r="J3" s="250"/>
      <c r="K3" s="250"/>
      <c r="L3" s="250"/>
      <c r="M3" s="355"/>
      <c r="N3" s="251"/>
    </row>
    <row r="4" spans="1:16" ht="12.75" customHeight="1" x14ac:dyDescent="0.2">
      <c r="B4" s="21"/>
      <c r="C4" s="60" t="s">
        <v>26</v>
      </c>
      <c r="E4" s="213">
        <v>18188</v>
      </c>
      <c r="F4" s="214">
        <v>21216</v>
      </c>
      <c r="G4" s="213">
        <v>25315</v>
      </c>
      <c r="H4" s="213">
        <v>27171</v>
      </c>
      <c r="I4" s="214">
        <v>27860</v>
      </c>
      <c r="J4" s="214">
        <v>29899</v>
      </c>
      <c r="K4" s="214">
        <v>33274</v>
      </c>
      <c r="L4" s="214">
        <v>33950</v>
      </c>
      <c r="M4" s="352">
        <v>37292</v>
      </c>
      <c r="N4" s="437"/>
      <c r="P4" s="436"/>
    </row>
    <row r="5" spans="1:16" s="61" customFormat="1" ht="14.25" customHeight="1" x14ac:dyDescent="0.2">
      <c r="C5" s="195" t="s">
        <v>272</v>
      </c>
      <c r="D5" s="64"/>
      <c r="E5" s="213">
        <v>0</v>
      </c>
      <c r="F5" s="213">
        <v>0</v>
      </c>
      <c r="G5" s="213">
        <v>0</v>
      </c>
      <c r="H5" s="213">
        <v>0</v>
      </c>
      <c r="I5" s="213">
        <v>0</v>
      </c>
      <c r="J5" s="213">
        <v>0</v>
      </c>
      <c r="K5" s="213">
        <v>0</v>
      </c>
      <c r="L5" s="213">
        <v>9805</v>
      </c>
      <c r="M5" s="507">
        <v>24903</v>
      </c>
      <c r="N5" s="437"/>
    </row>
    <row r="6" spans="1:16" ht="12.75" customHeight="1" x14ac:dyDescent="0.2">
      <c r="B6" s="21"/>
      <c r="C6" s="60" t="s">
        <v>28</v>
      </c>
      <c r="E6" s="213">
        <v>5233</v>
      </c>
      <c r="F6" s="214">
        <v>5676</v>
      </c>
      <c r="G6" s="213">
        <v>6125</v>
      </c>
      <c r="H6" s="213">
        <v>6732</v>
      </c>
      <c r="I6" s="214">
        <v>7281</v>
      </c>
      <c r="J6" s="214">
        <v>7603</v>
      </c>
      <c r="K6" s="214">
        <v>9092</v>
      </c>
      <c r="L6" s="214">
        <v>10254</v>
      </c>
      <c r="M6" s="352">
        <v>13005</v>
      </c>
      <c r="N6" s="437"/>
    </row>
    <row r="7" spans="1:16" s="61" customFormat="1" ht="12.75" customHeight="1" x14ac:dyDescent="0.2">
      <c r="B7" s="74"/>
      <c r="C7" s="61" t="s">
        <v>33</v>
      </c>
      <c r="E7" s="213">
        <v>7160</v>
      </c>
      <c r="F7" s="214">
        <v>7479</v>
      </c>
      <c r="G7" s="213">
        <v>7459</v>
      </c>
      <c r="H7" s="213">
        <v>8298</v>
      </c>
      <c r="I7" s="214">
        <v>8870</v>
      </c>
      <c r="J7" s="214">
        <v>10279</v>
      </c>
      <c r="K7" s="214">
        <v>10126</v>
      </c>
      <c r="L7" s="214">
        <v>11749</v>
      </c>
      <c r="M7" s="352">
        <v>12981</v>
      </c>
      <c r="N7" s="437"/>
    </row>
    <row r="8" spans="1:16" ht="12.75" customHeight="1" x14ac:dyDescent="0.2">
      <c r="B8" s="21"/>
      <c r="C8" s="60" t="s">
        <v>136</v>
      </c>
      <c r="E8" s="213">
        <v>1549</v>
      </c>
      <c r="F8" s="214">
        <v>1671</v>
      </c>
      <c r="G8" s="213">
        <v>1702</v>
      </c>
      <c r="H8" s="213">
        <v>2056</v>
      </c>
      <c r="I8" s="214">
        <v>2407</v>
      </c>
      <c r="J8" s="214">
        <v>2873</v>
      </c>
      <c r="K8" s="214">
        <v>3189</v>
      </c>
      <c r="L8" s="214">
        <v>3649</v>
      </c>
      <c r="M8" s="352">
        <v>4479</v>
      </c>
      <c r="N8" s="437"/>
    </row>
    <row r="9" spans="1:16" s="61" customFormat="1" ht="12.75" customHeight="1" x14ac:dyDescent="0.2">
      <c r="B9" s="74"/>
      <c r="C9" s="61" t="s">
        <v>142</v>
      </c>
      <c r="E9" s="213">
        <v>2072</v>
      </c>
      <c r="F9" s="214">
        <v>2323</v>
      </c>
      <c r="G9" s="213">
        <v>2328</v>
      </c>
      <c r="H9" s="213">
        <v>2571</v>
      </c>
      <c r="I9" s="214">
        <v>2660</v>
      </c>
      <c r="J9" s="214">
        <v>3208</v>
      </c>
      <c r="K9" s="214">
        <v>2919</v>
      </c>
      <c r="L9" s="214">
        <v>3057</v>
      </c>
      <c r="M9" s="352">
        <v>3571</v>
      </c>
      <c r="N9" s="437"/>
    </row>
    <row r="10" spans="1:16" ht="12.75" customHeight="1" x14ac:dyDescent="0.2">
      <c r="B10" s="21"/>
      <c r="C10" s="60" t="s">
        <v>140</v>
      </c>
      <c r="E10" s="213">
        <v>1289</v>
      </c>
      <c r="F10" s="214">
        <v>1389</v>
      </c>
      <c r="G10" s="213">
        <v>1666</v>
      </c>
      <c r="H10" s="213">
        <v>2081</v>
      </c>
      <c r="I10" s="214">
        <v>2100</v>
      </c>
      <c r="J10" s="214">
        <v>2451</v>
      </c>
      <c r="K10" s="214">
        <v>2828</v>
      </c>
      <c r="L10" s="214">
        <v>3085</v>
      </c>
      <c r="M10" s="352">
        <v>3298</v>
      </c>
      <c r="N10" s="437"/>
    </row>
    <row r="11" spans="1:16" s="61" customFormat="1" ht="12.75" customHeight="1" x14ac:dyDescent="0.2">
      <c r="B11" s="74"/>
      <c r="C11" s="61" t="s">
        <v>141</v>
      </c>
      <c r="E11" s="213">
        <v>710</v>
      </c>
      <c r="F11" s="214">
        <v>862</v>
      </c>
      <c r="G11" s="213">
        <v>727</v>
      </c>
      <c r="H11" s="213">
        <v>803</v>
      </c>
      <c r="I11" s="214">
        <v>940</v>
      </c>
      <c r="J11" s="214">
        <v>1361</v>
      </c>
      <c r="K11" s="214">
        <v>1134</v>
      </c>
      <c r="L11" s="214">
        <v>1156</v>
      </c>
      <c r="M11" s="352">
        <v>1344</v>
      </c>
      <c r="N11" s="437"/>
    </row>
    <row r="12" spans="1:16" ht="12.75" customHeight="1" x14ac:dyDescent="0.2">
      <c r="B12" s="21"/>
      <c r="C12" s="60" t="s">
        <v>56</v>
      </c>
      <c r="E12" s="213">
        <v>3010</v>
      </c>
      <c r="F12" s="214">
        <v>3154</v>
      </c>
      <c r="G12" s="213">
        <v>3519</v>
      </c>
      <c r="H12" s="213">
        <v>3864</v>
      </c>
      <c r="I12" s="214">
        <v>4106</v>
      </c>
      <c r="J12" s="214">
        <v>4797</v>
      </c>
      <c r="K12" s="214">
        <v>5364</v>
      </c>
      <c r="L12" s="214">
        <v>6162</v>
      </c>
      <c r="M12" s="352">
        <v>6897</v>
      </c>
      <c r="N12" s="437"/>
    </row>
    <row r="13" spans="1:16" s="77" customFormat="1" ht="12.75" customHeight="1" x14ac:dyDescent="0.2">
      <c r="B13" s="74"/>
      <c r="C13" s="77" t="s">
        <v>20</v>
      </c>
      <c r="E13" s="253">
        <v>39211</v>
      </c>
      <c r="F13" s="253">
        <v>43770</v>
      </c>
      <c r="G13" s="253">
        <v>48841</v>
      </c>
      <c r="H13" s="253">
        <v>53576</v>
      </c>
      <c r="I13" s="253">
        <v>56224</v>
      </c>
      <c r="J13" s="253">
        <v>62471</v>
      </c>
      <c r="K13" s="253">
        <v>67926</v>
      </c>
      <c r="L13" s="253">
        <v>82867</v>
      </c>
      <c r="M13" s="353">
        <v>107770</v>
      </c>
      <c r="N13" s="437"/>
      <c r="P13" s="436"/>
    </row>
    <row r="14" spans="1:16" s="61" customFormat="1" ht="3.95" customHeight="1" x14ac:dyDescent="0.2">
      <c r="B14" s="74"/>
      <c r="E14" s="214">
        <v>0</v>
      </c>
      <c r="F14" s="214">
        <v>0</v>
      </c>
      <c r="G14" s="214">
        <v>0</v>
      </c>
      <c r="H14" s="214">
        <v>0</v>
      </c>
      <c r="I14" s="214">
        <v>0</v>
      </c>
      <c r="J14" s="214">
        <v>0</v>
      </c>
      <c r="K14" s="214">
        <v>0</v>
      </c>
      <c r="L14" s="214">
        <v>0</v>
      </c>
      <c r="M14" s="352">
        <v>0</v>
      </c>
      <c r="N14" s="437"/>
    </row>
    <row r="15" spans="1:16" s="42" customFormat="1" ht="3.75" customHeight="1" x14ac:dyDescent="0.2">
      <c r="B15" s="21"/>
      <c r="E15" s="267"/>
      <c r="F15" s="267"/>
      <c r="G15" s="267"/>
      <c r="H15" s="267"/>
      <c r="I15" s="267"/>
      <c r="J15" s="267"/>
      <c r="K15" s="267"/>
      <c r="L15" s="267"/>
      <c r="M15" s="356"/>
      <c r="N15" s="437"/>
    </row>
    <row r="16" spans="1:16" ht="12.75" customHeight="1" x14ac:dyDescent="0.2">
      <c r="B16" s="42" t="s">
        <v>14</v>
      </c>
      <c r="E16" s="252"/>
      <c r="F16" s="252"/>
      <c r="G16" s="252"/>
      <c r="H16" s="252"/>
      <c r="I16" s="252"/>
      <c r="J16" s="252"/>
      <c r="K16" s="252"/>
      <c r="L16" s="252"/>
      <c r="M16" s="355"/>
      <c r="N16" s="437"/>
    </row>
    <row r="17" spans="2:16" ht="3.75" customHeight="1" x14ac:dyDescent="0.2">
      <c r="E17" s="252"/>
      <c r="F17" s="252"/>
      <c r="G17" s="252"/>
      <c r="H17" s="252"/>
      <c r="I17" s="252"/>
      <c r="J17" s="252"/>
      <c r="K17" s="252"/>
      <c r="L17" s="252"/>
      <c r="M17" s="355"/>
      <c r="N17" s="437"/>
    </row>
    <row r="18" spans="2:16" ht="12.75" customHeight="1" x14ac:dyDescent="0.2">
      <c r="B18" s="21"/>
      <c r="C18" s="61" t="s">
        <v>123</v>
      </c>
      <c r="D18" s="61"/>
      <c r="E18" s="214">
        <v>7821</v>
      </c>
      <c r="F18" s="214">
        <v>10378</v>
      </c>
      <c r="G18" s="214">
        <v>12166</v>
      </c>
      <c r="H18" s="214">
        <v>14121</v>
      </c>
      <c r="I18" s="214">
        <v>17803</v>
      </c>
      <c r="J18" s="214">
        <v>22481</v>
      </c>
      <c r="K18" s="214">
        <v>26430</v>
      </c>
      <c r="L18" s="214">
        <v>32739</v>
      </c>
      <c r="M18" s="352">
        <v>37707</v>
      </c>
      <c r="N18" s="437"/>
    </row>
    <row r="19" spans="2:16" ht="14.25" customHeight="1" x14ac:dyDescent="0.2">
      <c r="B19" s="21"/>
      <c r="C19" s="61" t="s">
        <v>325</v>
      </c>
      <c r="D19" s="61"/>
      <c r="E19" s="214">
        <v>4560</v>
      </c>
      <c r="F19" s="214">
        <v>4665</v>
      </c>
      <c r="G19" s="214">
        <v>5509</v>
      </c>
      <c r="H19" s="214">
        <v>6306</v>
      </c>
      <c r="I19" s="214">
        <v>8487</v>
      </c>
      <c r="J19" s="214">
        <v>9960</v>
      </c>
      <c r="K19" s="214">
        <v>11381</v>
      </c>
      <c r="L19" s="214">
        <v>14032</v>
      </c>
      <c r="M19" s="352">
        <v>17321</v>
      </c>
      <c r="N19" s="437"/>
    </row>
    <row r="20" spans="2:16" ht="12.75" customHeight="1" x14ac:dyDescent="0.2">
      <c r="B20" s="21"/>
      <c r="C20" s="60" t="s">
        <v>137</v>
      </c>
      <c r="E20" s="214">
        <v>3203</v>
      </c>
      <c r="F20" s="214">
        <v>3930</v>
      </c>
      <c r="G20" s="214">
        <v>4574</v>
      </c>
      <c r="H20" s="214">
        <v>5434</v>
      </c>
      <c r="I20" s="214">
        <v>5890</v>
      </c>
      <c r="J20" s="214">
        <v>6995</v>
      </c>
      <c r="K20" s="214">
        <v>9229</v>
      </c>
      <c r="L20" s="214">
        <v>11210</v>
      </c>
      <c r="M20" s="352">
        <v>12842</v>
      </c>
      <c r="N20" s="437"/>
    </row>
    <row r="21" spans="2:16" ht="12.75" customHeight="1" x14ac:dyDescent="0.2">
      <c r="B21" s="21"/>
      <c r="C21" s="61" t="s">
        <v>146</v>
      </c>
      <c r="D21" s="61"/>
      <c r="E21" s="214">
        <v>2154</v>
      </c>
      <c r="F21" s="214">
        <v>2374</v>
      </c>
      <c r="G21" s="214">
        <v>3159</v>
      </c>
      <c r="H21" s="214">
        <v>3433</v>
      </c>
      <c r="I21" s="214">
        <v>4196</v>
      </c>
      <c r="J21" s="214">
        <v>5442</v>
      </c>
      <c r="K21" s="214">
        <v>6150</v>
      </c>
      <c r="L21" s="214">
        <v>7461</v>
      </c>
      <c r="M21" s="352">
        <v>9018</v>
      </c>
      <c r="N21" s="437"/>
    </row>
    <row r="22" spans="2:16" ht="12.75" customHeight="1" x14ac:dyDescent="0.2">
      <c r="B22" s="21"/>
      <c r="C22" s="61" t="s">
        <v>56</v>
      </c>
      <c r="D22" s="61"/>
      <c r="E22" s="214">
        <v>983</v>
      </c>
      <c r="F22" s="214">
        <v>1186</v>
      </c>
      <c r="G22" s="214">
        <v>1388</v>
      </c>
      <c r="H22" s="214">
        <v>1650</v>
      </c>
      <c r="I22" s="214">
        <v>2006</v>
      </c>
      <c r="J22" s="214">
        <v>2448</v>
      </c>
      <c r="K22" s="214">
        <v>2965</v>
      </c>
      <c r="L22" s="214">
        <v>3564</v>
      </c>
      <c r="M22" s="352">
        <v>4162</v>
      </c>
      <c r="N22" s="437"/>
    </row>
    <row r="23" spans="2:16" s="42" customFormat="1" ht="12.75" customHeight="1" x14ac:dyDescent="0.2">
      <c r="B23" s="21"/>
      <c r="C23" s="77" t="s">
        <v>20</v>
      </c>
      <c r="E23" s="253">
        <v>18721</v>
      </c>
      <c r="F23" s="253">
        <v>22533</v>
      </c>
      <c r="G23" s="253">
        <v>26796</v>
      </c>
      <c r="H23" s="253">
        <v>30944</v>
      </c>
      <c r="I23" s="253">
        <v>38382</v>
      </c>
      <c r="J23" s="253">
        <v>47326</v>
      </c>
      <c r="K23" s="253">
        <v>56155</v>
      </c>
      <c r="L23" s="253">
        <v>69006</v>
      </c>
      <c r="M23" s="353">
        <v>81050</v>
      </c>
      <c r="N23" s="437"/>
      <c r="P23" s="436"/>
    </row>
    <row r="24" spans="2:16" ht="3.95" customHeight="1" x14ac:dyDescent="0.2">
      <c r="B24" s="21"/>
      <c r="E24" s="129"/>
      <c r="F24" s="129"/>
      <c r="G24" s="129"/>
      <c r="H24" s="129"/>
      <c r="I24" s="129"/>
      <c r="J24" s="129"/>
      <c r="K24" s="129"/>
      <c r="L24" s="129"/>
      <c r="M24" s="357"/>
      <c r="N24" s="437"/>
    </row>
    <row r="25" spans="2:16" s="42" customFormat="1" ht="12.75" customHeight="1" thickBot="1" x14ac:dyDescent="0.25">
      <c r="B25" s="21" t="s">
        <v>128</v>
      </c>
      <c r="E25" s="259">
        <v>57932</v>
      </c>
      <c r="F25" s="259">
        <v>66303</v>
      </c>
      <c r="G25" s="259">
        <v>75637</v>
      </c>
      <c r="H25" s="259">
        <v>84520</v>
      </c>
      <c r="I25" s="259">
        <v>94606</v>
      </c>
      <c r="J25" s="259">
        <v>109797</v>
      </c>
      <c r="K25" s="259">
        <v>124081</v>
      </c>
      <c r="L25" s="259">
        <v>151873</v>
      </c>
      <c r="M25" s="358">
        <v>188820</v>
      </c>
      <c r="N25" s="437"/>
      <c r="P25" s="436"/>
    </row>
    <row r="26" spans="2:16" s="42" customFormat="1" ht="12.75" customHeight="1" thickTop="1" x14ac:dyDescent="0.2">
      <c r="D26" s="265"/>
      <c r="E26" s="267"/>
      <c r="F26" s="267"/>
      <c r="G26" s="267"/>
      <c r="H26" s="267"/>
      <c r="I26" s="267"/>
      <c r="J26" s="267"/>
      <c r="K26" s="267"/>
      <c r="L26" s="267"/>
      <c r="M26" s="267"/>
      <c r="N26" s="255"/>
    </row>
    <row r="27" spans="2:16" s="42" customFormat="1" ht="12.75" customHeight="1" x14ac:dyDescent="0.2">
      <c r="B27" s="21" t="s">
        <v>338</v>
      </c>
      <c r="C27" s="60"/>
      <c r="D27" s="265"/>
      <c r="E27" s="267"/>
      <c r="F27" s="267"/>
      <c r="G27" s="267"/>
      <c r="H27" s="267"/>
      <c r="I27" s="267"/>
      <c r="J27" s="267"/>
      <c r="K27" s="267"/>
      <c r="L27" s="267"/>
      <c r="N27" s="255"/>
    </row>
    <row r="28" spans="2:16" s="93" customFormat="1" ht="12.75" customHeight="1" x14ac:dyDescent="0.2">
      <c r="B28" s="60"/>
      <c r="C28" s="581" t="s">
        <v>317</v>
      </c>
      <c r="D28" s="275"/>
      <c r="E28" s="213">
        <v>10006</v>
      </c>
      <c r="F28" s="213">
        <v>11313</v>
      </c>
      <c r="G28" s="213">
        <v>11936</v>
      </c>
      <c r="H28" s="213">
        <v>13316</v>
      </c>
      <c r="I28" s="213">
        <v>14310</v>
      </c>
      <c r="J28" s="213">
        <v>17770</v>
      </c>
      <c r="K28" s="213">
        <v>19478</v>
      </c>
      <c r="L28" s="214">
        <v>22023</v>
      </c>
      <c r="M28" s="221"/>
      <c r="N28" s="255"/>
    </row>
    <row r="29" spans="2:16" s="42" customFormat="1" ht="12.75" customHeight="1" x14ac:dyDescent="0.2">
      <c r="B29" s="21"/>
      <c r="C29" s="21"/>
      <c r="D29" s="21"/>
      <c r="E29" s="260"/>
      <c r="F29" s="260"/>
      <c r="G29" s="260"/>
      <c r="H29" s="260"/>
      <c r="I29" s="260"/>
      <c r="J29" s="260"/>
      <c r="K29" s="260"/>
      <c r="L29" s="260"/>
      <c r="M29" s="260"/>
      <c r="N29" s="255"/>
    </row>
    <row r="30" spans="2:16" s="10" customFormat="1" ht="12.75" customHeight="1" x14ac:dyDescent="0.2">
      <c r="E30" s="216"/>
      <c r="F30" s="216"/>
      <c r="G30" s="216"/>
      <c r="H30" s="216"/>
      <c r="I30" s="216"/>
      <c r="J30" s="216"/>
      <c r="K30" s="216"/>
      <c r="L30" s="216"/>
      <c r="M30" s="216"/>
      <c r="N30" s="245"/>
    </row>
    <row r="31" spans="2:16" s="42" customFormat="1" ht="12.75" customHeight="1" x14ac:dyDescent="0.2">
      <c r="B31" s="10" t="s">
        <v>37</v>
      </c>
      <c r="E31" s="216"/>
      <c r="F31" s="216"/>
      <c r="G31" s="60"/>
      <c r="H31" s="216"/>
      <c r="I31" s="218"/>
      <c r="J31" s="218"/>
      <c r="K31" s="218"/>
      <c r="L31" s="218"/>
      <c r="M31" s="219"/>
      <c r="N31" s="219"/>
    </row>
    <row r="32" spans="2:16" s="42" customFormat="1" ht="12.75" customHeight="1" x14ac:dyDescent="0.2">
      <c r="B32" s="159" t="s">
        <v>38</v>
      </c>
      <c r="C32" s="643" t="s">
        <v>163</v>
      </c>
      <c r="D32" s="643"/>
      <c r="E32" s="648"/>
      <c r="F32" s="648"/>
      <c r="G32" s="648"/>
      <c r="H32" s="648"/>
      <c r="I32" s="648"/>
      <c r="J32" s="648"/>
      <c r="K32" s="648"/>
      <c r="L32" s="648"/>
      <c r="M32" s="648"/>
      <c r="N32" s="219"/>
    </row>
    <row r="33" spans="2:14" s="42" customFormat="1" ht="12.75" customHeight="1" x14ac:dyDescent="0.2">
      <c r="B33" s="159"/>
      <c r="C33" s="648"/>
      <c r="D33" s="648"/>
      <c r="E33" s="648"/>
      <c r="F33" s="648"/>
      <c r="G33" s="648"/>
      <c r="H33" s="648"/>
      <c r="I33" s="648"/>
      <c r="J33" s="648"/>
      <c r="K33" s="648"/>
      <c r="L33" s="648"/>
      <c r="M33" s="648"/>
      <c r="N33" s="219"/>
    </row>
    <row r="34" spans="2:14" s="42" customFormat="1" ht="12.75" customHeight="1" x14ac:dyDescent="0.2">
      <c r="B34" s="159"/>
      <c r="C34" s="60" t="s">
        <v>164</v>
      </c>
      <c r="D34" s="60"/>
      <c r="E34" s="216"/>
      <c r="F34" s="216"/>
      <c r="G34" s="60"/>
      <c r="H34" s="216"/>
      <c r="I34" s="218"/>
      <c r="J34" s="218"/>
      <c r="K34" s="218"/>
      <c r="L34" s="218"/>
      <c r="M34" s="219"/>
      <c r="N34" s="219"/>
    </row>
    <row r="35" spans="2:14" s="42" customFormat="1" ht="26.25" customHeight="1" x14ac:dyDescent="0.2">
      <c r="B35" s="159" t="s">
        <v>39</v>
      </c>
      <c r="C35" s="621" t="s">
        <v>337</v>
      </c>
      <c r="D35" s="621"/>
      <c r="E35" s="621"/>
      <c r="F35" s="621"/>
      <c r="G35" s="621"/>
      <c r="H35" s="621"/>
      <c r="I35" s="621"/>
      <c r="J35" s="621"/>
      <c r="K35" s="621"/>
      <c r="L35" s="621"/>
      <c r="M35" s="621"/>
      <c r="N35" s="347"/>
    </row>
    <row r="36" spans="2:14" ht="12.75" customHeight="1" x14ac:dyDescent="0.2">
      <c r="B36" s="159" t="s">
        <v>115</v>
      </c>
      <c r="C36" s="647" t="s">
        <v>153</v>
      </c>
      <c r="D36" s="647"/>
      <c r="E36" s="647"/>
      <c r="F36" s="647"/>
      <c r="G36" s="647"/>
      <c r="H36" s="647"/>
      <c r="I36" s="647"/>
      <c r="J36" s="647"/>
      <c r="K36" s="647"/>
      <c r="L36" s="647"/>
      <c r="M36" s="647"/>
      <c r="N36" s="647"/>
    </row>
    <row r="37" spans="2:14" ht="14.25" customHeight="1" x14ac:dyDescent="0.2"/>
    <row r="43" spans="2:14" ht="12.75" customHeight="1" x14ac:dyDescent="0.2"/>
    <row r="44" spans="2:14" ht="12.75" customHeight="1" x14ac:dyDescent="0.2"/>
    <row r="45" spans="2:14" ht="12.75" customHeight="1" x14ac:dyDescent="0.2"/>
    <row r="46" spans="2:14" ht="12.75" customHeight="1" x14ac:dyDescent="0.2"/>
  </sheetData>
  <sheetProtection formatCells="0" formatColumns="0" formatRows="0" sort="0" autoFilter="0" pivotTables="0"/>
  <mergeCells count="4">
    <mergeCell ref="E1:M1"/>
    <mergeCell ref="C36:N36"/>
    <mergeCell ref="C32:M33"/>
    <mergeCell ref="C35:M35"/>
  </mergeCells>
  <conditionalFormatting sqref="X51:X52 X122:X123 M122:M123 E122:E123 F123:L124 E51:M52">
    <cfRule type="cellIs" dxfId="5" priority="1" stopIfTrue="1" operator="lessThan">
      <formula>0</formula>
    </cfRule>
  </conditionalFormatting>
  <hyperlinks>
    <hyperlink ref="A1" location="Index!A1" display="Index"/>
  </hyperlinks>
  <pageMargins left="0.74803149606299213" right="0.74803149606299213" top="0.98425196850393704" bottom="0.98425196850393704" header="0.51181102362204722" footer="0.51181102362204722"/>
  <pageSetup paperSize="9" scale="85" orientation="landscape" horizontalDpi="300" verticalDpi="300" r:id="rId1"/>
  <headerFooter alignWithMargins="0">
    <oddHeader>&amp;L&amp;"Vodafone Rg,Regular"Vodafone Group Plc&amp;C&amp;"Vodafone Rg,Regular"10 Data usage</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L58"/>
  <sheetViews>
    <sheetView showGridLines="0" zoomScaleNormal="100" workbookViewId="0">
      <selection activeCell="C23" sqref="C23"/>
    </sheetView>
  </sheetViews>
  <sheetFormatPr defaultRowHeight="12.75" x14ac:dyDescent="0.2"/>
  <cols>
    <col min="1" max="1" width="5.42578125" style="60" customWidth="1"/>
    <col min="2" max="2" width="3.7109375" style="42" customWidth="1"/>
    <col min="3" max="3" width="33" style="60" customWidth="1"/>
    <col min="4" max="6" width="10.42578125" style="243" customWidth="1"/>
    <col min="7" max="11" width="10.42578125" style="60" customWidth="1"/>
    <col min="12" max="12" width="10.42578125" style="42" customWidth="1"/>
    <col min="13" max="22" width="9.140625" style="60" customWidth="1"/>
    <col min="23" max="257" width="11.42578125" style="60" customWidth="1"/>
    <col min="258" max="16384" width="9.140625" style="60"/>
  </cols>
  <sheetData>
    <row r="1" spans="1:12" x14ac:dyDescent="0.2">
      <c r="A1" s="450" t="s">
        <v>270</v>
      </c>
      <c r="B1" s="13"/>
      <c r="D1" s="646" t="s">
        <v>259</v>
      </c>
      <c r="E1" s="646"/>
      <c r="F1" s="646"/>
      <c r="G1" s="646"/>
      <c r="H1" s="646"/>
      <c r="I1" s="646"/>
      <c r="J1" s="646"/>
      <c r="K1" s="646"/>
      <c r="L1" s="646"/>
    </row>
    <row r="2" spans="1:12" ht="12.75" customHeight="1" x14ac:dyDescent="0.2">
      <c r="B2" s="189"/>
      <c r="C2" s="185"/>
      <c r="D2" s="229" t="s">
        <v>7</v>
      </c>
      <c r="E2" s="229" t="s">
        <v>8</v>
      </c>
      <c r="F2" s="229" t="s">
        <v>9</v>
      </c>
      <c r="G2" s="229" t="s">
        <v>10</v>
      </c>
      <c r="H2" s="194" t="s">
        <v>11</v>
      </c>
      <c r="I2" s="230" t="s">
        <v>12</v>
      </c>
      <c r="J2" s="230" t="s">
        <v>260</v>
      </c>
      <c r="K2" s="230" t="s">
        <v>267</v>
      </c>
      <c r="L2" s="354" t="s">
        <v>297</v>
      </c>
    </row>
    <row r="3" spans="1:12" ht="12.75" customHeight="1" x14ac:dyDescent="0.2">
      <c r="B3" s="42" t="s">
        <v>257</v>
      </c>
      <c r="D3" s="22"/>
      <c r="E3" s="22"/>
      <c r="F3" s="278"/>
      <c r="G3" s="278"/>
      <c r="H3" s="278"/>
      <c r="I3" s="278"/>
      <c r="J3" s="278"/>
      <c r="K3" s="278"/>
      <c r="L3" s="508"/>
    </row>
    <row r="4" spans="1:12" ht="12.75" customHeight="1" x14ac:dyDescent="0.2">
      <c r="C4" s="231" t="s">
        <v>165</v>
      </c>
      <c r="D4" s="279"/>
      <c r="E4" s="279"/>
      <c r="F4" s="279"/>
      <c r="G4" s="279"/>
      <c r="H4" s="279"/>
      <c r="I4" s="279"/>
      <c r="J4" s="279"/>
      <c r="K4" s="279"/>
      <c r="L4" s="509"/>
    </row>
    <row r="5" spans="1:12" ht="12.75" customHeight="1" x14ac:dyDescent="0.2">
      <c r="C5" s="280" t="s">
        <v>20</v>
      </c>
      <c r="D5" s="281">
        <v>14.9</v>
      </c>
      <c r="E5" s="281">
        <v>15.2</v>
      </c>
      <c r="F5" s="281">
        <v>15.3</v>
      </c>
      <c r="G5" s="281">
        <v>15.4</v>
      </c>
      <c r="H5" s="281">
        <v>15.7</v>
      </c>
      <c r="I5" s="281">
        <v>15.8</v>
      </c>
      <c r="J5" s="281">
        <v>15.3</v>
      </c>
      <c r="K5" s="281">
        <v>14.9</v>
      </c>
      <c r="L5" s="510">
        <v>15</v>
      </c>
    </row>
    <row r="6" spans="1:12" ht="12.75" customHeight="1" x14ac:dyDescent="0.2">
      <c r="C6" s="282" t="s">
        <v>18</v>
      </c>
      <c r="D6" s="281">
        <v>29.9</v>
      </c>
      <c r="E6" s="281">
        <v>29.9</v>
      </c>
      <c r="F6" s="281">
        <v>29.4</v>
      </c>
      <c r="G6" s="281">
        <v>28.8</v>
      </c>
      <c r="H6" s="281">
        <v>28.6</v>
      </c>
      <c r="I6" s="281">
        <v>28.7</v>
      </c>
      <c r="J6" s="281">
        <v>28.2</v>
      </c>
      <c r="K6" s="281">
        <v>27.6</v>
      </c>
      <c r="L6" s="510">
        <v>27.7</v>
      </c>
    </row>
    <row r="7" spans="1:12" ht="12.75" customHeight="1" x14ac:dyDescent="0.2">
      <c r="C7" s="282" t="s">
        <v>156</v>
      </c>
      <c r="D7" s="281">
        <v>3.5</v>
      </c>
      <c r="E7" s="281">
        <v>3.7</v>
      </c>
      <c r="F7" s="281">
        <v>3.7</v>
      </c>
      <c r="G7" s="281">
        <v>3.6</v>
      </c>
      <c r="H7" s="281">
        <v>3.8</v>
      </c>
      <c r="I7" s="281">
        <v>3.8</v>
      </c>
      <c r="J7" s="281">
        <v>3.6</v>
      </c>
      <c r="K7" s="281">
        <v>3.3</v>
      </c>
      <c r="L7" s="510">
        <v>3.3</v>
      </c>
    </row>
    <row r="8" spans="1:12" ht="12.75" customHeight="1" x14ac:dyDescent="0.2">
      <c r="C8" s="42" t="s">
        <v>170</v>
      </c>
      <c r="D8" s="283"/>
      <c r="E8" s="283"/>
      <c r="F8" s="283"/>
      <c r="G8" s="283"/>
      <c r="H8" s="284"/>
      <c r="I8" s="284"/>
      <c r="J8" s="284"/>
      <c r="K8" s="284"/>
      <c r="L8" s="511"/>
    </row>
    <row r="9" spans="1:12" ht="12.75" customHeight="1" x14ac:dyDescent="0.2">
      <c r="C9" s="280" t="s">
        <v>20</v>
      </c>
      <c r="D9" s="281">
        <v>17.8</v>
      </c>
      <c r="E9" s="281">
        <v>16.8</v>
      </c>
      <c r="F9" s="281">
        <v>16.2</v>
      </c>
      <c r="G9" s="281">
        <v>15.1</v>
      </c>
      <c r="H9" s="281">
        <v>14.8</v>
      </c>
      <c r="I9" s="281">
        <v>14.1</v>
      </c>
      <c r="J9" s="281">
        <v>13.3</v>
      </c>
      <c r="K9" s="281">
        <v>12.4</v>
      </c>
      <c r="L9" s="510">
        <v>12.6</v>
      </c>
    </row>
    <row r="10" spans="1:12" ht="12.75" customHeight="1" x14ac:dyDescent="0.2">
      <c r="C10" s="282" t="s">
        <v>18</v>
      </c>
      <c r="D10" s="281">
        <v>37.200000000000003</v>
      </c>
      <c r="E10" s="281">
        <v>34.200000000000003</v>
      </c>
      <c r="F10" s="281">
        <v>33.200000000000003</v>
      </c>
      <c r="G10" s="281">
        <v>31.1</v>
      </c>
      <c r="H10" s="281">
        <v>31.2</v>
      </c>
      <c r="I10" s="281">
        <v>29.1</v>
      </c>
      <c r="J10" s="281">
        <v>27.9</v>
      </c>
      <c r="K10" s="281">
        <v>26</v>
      </c>
      <c r="L10" s="510">
        <v>25.2</v>
      </c>
    </row>
    <row r="11" spans="1:12" ht="12.75" customHeight="1" x14ac:dyDescent="0.2">
      <c r="C11" s="282" t="s">
        <v>156</v>
      </c>
      <c r="D11" s="281">
        <v>13.8</v>
      </c>
      <c r="E11" s="281">
        <v>13.1</v>
      </c>
      <c r="F11" s="281">
        <v>12.4</v>
      </c>
      <c r="G11" s="281">
        <v>11.5</v>
      </c>
      <c r="H11" s="281">
        <v>11</v>
      </c>
      <c r="I11" s="281">
        <v>10.6</v>
      </c>
      <c r="J11" s="281">
        <v>10</v>
      </c>
      <c r="K11" s="281">
        <v>9.4</v>
      </c>
      <c r="L11" s="510">
        <v>9.8000000000000007</v>
      </c>
    </row>
    <row r="12" spans="1:12" ht="12.75" customHeight="1" x14ac:dyDescent="0.2">
      <c r="C12" s="42" t="s">
        <v>166</v>
      </c>
      <c r="D12" s="283"/>
      <c r="E12" s="283"/>
      <c r="F12" s="283"/>
      <c r="G12" s="283"/>
      <c r="H12" s="284"/>
      <c r="I12" s="284"/>
      <c r="J12" s="284"/>
      <c r="K12" s="284"/>
      <c r="L12" s="511"/>
    </row>
    <row r="13" spans="1:12" ht="12.75" customHeight="1" x14ac:dyDescent="0.2">
      <c r="C13" s="280" t="s">
        <v>20</v>
      </c>
      <c r="D13" s="281">
        <v>19.2</v>
      </c>
      <c r="E13" s="281">
        <v>19.3</v>
      </c>
      <c r="F13" s="281">
        <v>19</v>
      </c>
      <c r="G13" s="281">
        <v>18.5</v>
      </c>
      <c r="H13" s="281">
        <v>18.2</v>
      </c>
      <c r="I13" s="281">
        <v>18.3</v>
      </c>
      <c r="J13" s="281">
        <v>17.8</v>
      </c>
      <c r="K13" s="281">
        <v>17.399999999999999</v>
      </c>
      <c r="L13" s="510">
        <v>17.600000000000001</v>
      </c>
    </row>
    <row r="14" spans="1:12" ht="12.75" customHeight="1" x14ac:dyDescent="0.2">
      <c r="C14" s="282" t="s">
        <v>18</v>
      </c>
      <c r="D14" s="281">
        <v>30.9</v>
      </c>
      <c r="E14" s="281">
        <v>30.6</v>
      </c>
      <c r="F14" s="281">
        <v>29.8</v>
      </c>
      <c r="G14" s="281">
        <v>28.8</v>
      </c>
      <c r="H14" s="281">
        <v>28.2</v>
      </c>
      <c r="I14" s="281">
        <v>28.3</v>
      </c>
      <c r="J14" s="281">
        <v>27.5</v>
      </c>
      <c r="K14" s="281">
        <v>26.6</v>
      </c>
      <c r="L14" s="510">
        <v>26.7</v>
      </c>
    </row>
    <row r="15" spans="1:12" ht="12.75" customHeight="1" x14ac:dyDescent="0.2">
      <c r="C15" s="282" t="s">
        <v>156</v>
      </c>
      <c r="D15" s="281">
        <v>5.4</v>
      </c>
      <c r="E15" s="281">
        <v>5.4</v>
      </c>
      <c r="F15" s="281">
        <v>5.2</v>
      </c>
      <c r="G15" s="281">
        <v>4.7</v>
      </c>
      <c r="H15" s="281">
        <v>4.4000000000000004</v>
      </c>
      <c r="I15" s="281">
        <v>4.3</v>
      </c>
      <c r="J15" s="281">
        <v>4.2</v>
      </c>
      <c r="K15" s="281">
        <v>4</v>
      </c>
      <c r="L15" s="510">
        <v>3.9</v>
      </c>
    </row>
    <row r="16" spans="1:12" ht="12.75" customHeight="1" x14ac:dyDescent="0.2">
      <c r="C16" s="42" t="s">
        <v>171</v>
      </c>
      <c r="D16" s="283"/>
      <c r="E16" s="283"/>
      <c r="F16" s="283"/>
      <c r="G16" s="283"/>
      <c r="H16" s="284"/>
      <c r="I16" s="284"/>
      <c r="J16" s="284"/>
      <c r="K16" s="284"/>
      <c r="L16" s="511"/>
    </row>
    <row r="17" spans="3:12" ht="12.75" customHeight="1" x14ac:dyDescent="0.2">
      <c r="C17" s="280" t="s">
        <v>20</v>
      </c>
      <c r="D17" s="281">
        <v>19.100000000000001</v>
      </c>
      <c r="E17" s="281">
        <v>19.7</v>
      </c>
      <c r="F17" s="281">
        <v>19.8</v>
      </c>
      <c r="G17" s="281">
        <v>19.7</v>
      </c>
      <c r="H17" s="281">
        <v>20.2</v>
      </c>
      <c r="I17" s="281">
        <v>19.3</v>
      </c>
      <c r="J17" s="281">
        <v>19.2</v>
      </c>
      <c r="K17" s="281">
        <v>18.7</v>
      </c>
      <c r="L17" s="510">
        <v>18</v>
      </c>
    </row>
    <row r="18" spans="3:12" ht="12.75" customHeight="1" x14ac:dyDescent="0.2">
      <c r="C18" s="282" t="s">
        <v>18</v>
      </c>
      <c r="D18" s="281">
        <v>28.1</v>
      </c>
      <c r="E18" s="281">
        <v>28.3</v>
      </c>
      <c r="F18" s="281">
        <v>28</v>
      </c>
      <c r="G18" s="281">
        <v>27.2</v>
      </c>
      <c r="H18" s="281">
        <v>27.1</v>
      </c>
      <c r="I18" s="281">
        <v>25.8</v>
      </c>
      <c r="J18" s="281">
        <v>25.5</v>
      </c>
      <c r="K18" s="281">
        <v>24.6</v>
      </c>
      <c r="L18" s="510">
        <v>23.4</v>
      </c>
    </row>
    <row r="19" spans="3:12" ht="12.75" customHeight="1" x14ac:dyDescent="0.2">
      <c r="C19" s="282" t="s">
        <v>156</v>
      </c>
      <c r="D19" s="281">
        <v>5.2</v>
      </c>
      <c r="E19" s="281">
        <v>5.6</v>
      </c>
      <c r="F19" s="281">
        <v>5.4</v>
      </c>
      <c r="G19" s="281">
        <v>5.3</v>
      </c>
      <c r="H19" s="281">
        <v>5.6</v>
      </c>
      <c r="I19" s="281">
        <v>5.4</v>
      </c>
      <c r="J19" s="281">
        <v>5</v>
      </c>
      <c r="K19" s="281">
        <v>4.9000000000000004</v>
      </c>
      <c r="L19" s="510">
        <v>5</v>
      </c>
    </row>
    <row r="20" spans="3:12" ht="12.75" customHeight="1" x14ac:dyDescent="0.2">
      <c r="C20" s="42" t="s">
        <v>167</v>
      </c>
      <c r="D20" s="281"/>
      <c r="E20" s="281"/>
      <c r="F20" s="281"/>
      <c r="G20" s="281"/>
      <c r="H20" s="281"/>
      <c r="I20" s="281"/>
      <c r="J20" s="281"/>
      <c r="K20" s="281"/>
      <c r="L20" s="510"/>
    </row>
    <row r="21" spans="3:12" ht="12.75" customHeight="1" x14ac:dyDescent="0.2">
      <c r="C21" s="280" t="s">
        <v>20</v>
      </c>
      <c r="D21" s="281">
        <v>27.3</v>
      </c>
      <c r="E21" s="281">
        <v>27.3</v>
      </c>
      <c r="F21" s="281">
        <v>26.4</v>
      </c>
      <c r="G21" s="281">
        <v>25.8</v>
      </c>
      <c r="H21" s="281">
        <v>25.7</v>
      </c>
      <c r="I21" s="281">
        <v>25.5</v>
      </c>
      <c r="J21" s="281">
        <v>25</v>
      </c>
      <c r="K21" s="281">
        <v>24.3</v>
      </c>
      <c r="L21" s="510">
        <v>25.2</v>
      </c>
    </row>
    <row r="22" spans="3:12" ht="12.75" customHeight="1" x14ac:dyDescent="0.2">
      <c r="C22" s="282" t="s">
        <v>18</v>
      </c>
      <c r="D22" s="281">
        <v>38.5</v>
      </c>
      <c r="E22" s="281">
        <v>38.200000000000003</v>
      </c>
      <c r="F22" s="281">
        <v>36.700000000000003</v>
      </c>
      <c r="G22" s="281">
        <v>35.6</v>
      </c>
      <c r="H22" s="281">
        <v>35.200000000000003</v>
      </c>
      <c r="I22" s="281">
        <v>34.799999999999997</v>
      </c>
      <c r="J22" s="281">
        <v>33.700000000000003</v>
      </c>
      <c r="K22" s="281">
        <v>32.5</v>
      </c>
      <c r="L22" s="510">
        <v>33.299999999999997</v>
      </c>
    </row>
    <row r="23" spans="3:12" ht="12.75" customHeight="1" x14ac:dyDescent="0.2">
      <c r="C23" s="282" t="s">
        <v>156</v>
      </c>
      <c r="D23" s="281">
        <v>7</v>
      </c>
      <c r="E23" s="281">
        <v>7.1</v>
      </c>
      <c r="F23" s="281">
        <v>6.1</v>
      </c>
      <c r="G23" s="281">
        <v>5.4</v>
      </c>
      <c r="H23" s="281">
        <v>5.3</v>
      </c>
      <c r="I23" s="281">
        <v>5.3</v>
      </c>
      <c r="J23" s="281">
        <v>4.5999999999999996</v>
      </c>
      <c r="K23" s="281">
        <v>4.2</v>
      </c>
      <c r="L23" s="510">
        <v>4.3</v>
      </c>
    </row>
    <row r="24" spans="3:12" ht="12.75" customHeight="1" x14ac:dyDescent="0.2">
      <c r="C24" s="42" t="s">
        <v>173</v>
      </c>
      <c r="D24" s="281"/>
      <c r="E24" s="281"/>
      <c r="F24" s="281"/>
      <c r="G24" s="281"/>
      <c r="H24" s="281"/>
      <c r="I24" s="281"/>
      <c r="J24" s="281"/>
      <c r="K24" s="281"/>
      <c r="L24" s="510"/>
    </row>
    <row r="25" spans="3:12" ht="12.75" customHeight="1" x14ac:dyDescent="0.2">
      <c r="C25" s="280" t="s">
        <v>20</v>
      </c>
      <c r="D25" s="281">
        <v>13</v>
      </c>
      <c r="E25" s="281">
        <v>13</v>
      </c>
      <c r="F25" s="281">
        <v>12.1</v>
      </c>
      <c r="G25" s="281">
        <v>11.9</v>
      </c>
      <c r="H25" s="281">
        <v>11.7</v>
      </c>
      <c r="I25" s="281">
        <v>12.1</v>
      </c>
      <c r="J25" s="281">
        <v>11.8</v>
      </c>
      <c r="K25" s="281">
        <v>11.5</v>
      </c>
      <c r="L25" s="510">
        <v>11.9</v>
      </c>
    </row>
    <row r="26" spans="3:12" ht="12.75" customHeight="1" x14ac:dyDescent="0.2">
      <c r="C26" s="282" t="s">
        <v>18</v>
      </c>
      <c r="D26" s="281">
        <v>31.8</v>
      </c>
      <c r="E26" s="281">
        <v>31.9</v>
      </c>
      <c r="F26" s="281">
        <v>30</v>
      </c>
      <c r="G26" s="281">
        <v>29.5</v>
      </c>
      <c r="H26" s="281">
        <v>29</v>
      </c>
      <c r="I26" s="281">
        <v>28.5</v>
      </c>
      <c r="J26" s="281">
        <v>27.5</v>
      </c>
      <c r="K26" s="281">
        <v>26</v>
      </c>
      <c r="L26" s="510">
        <v>25.5</v>
      </c>
    </row>
    <row r="27" spans="3:12" ht="12.75" customHeight="1" x14ac:dyDescent="0.2">
      <c r="C27" s="282" t="s">
        <v>156</v>
      </c>
      <c r="D27" s="281">
        <v>8.6999999999999993</v>
      </c>
      <c r="E27" s="281">
        <v>8.9</v>
      </c>
      <c r="F27" s="281">
        <v>8.3000000000000007</v>
      </c>
      <c r="G27" s="281">
        <v>8.1999999999999993</v>
      </c>
      <c r="H27" s="281">
        <v>8</v>
      </c>
      <c r="I27" s="281">
        <v>8.4</v>
      </c>
      <c r="J27" s="281">
        <v>8.1999999999999993</v>
      </c>
      <c r="K27" s="281">
        <v>7.7</v>
      </c>
      <c r="L27" s="510">
        <v>7.8</v>
      </c>
    </row>
    <row r="28" spans="3:12" ht="12.75" customHeight="1" x14ac:dyDescent="0.2">
      <c r="C28" s="42" t="s">
        <v>172</v>
      </c>
      <c r="D28" s="281"/>
      <c r="E28" s="281"/>
      <c r="F28" s="281"/>
      <c r="G28" s="281"/>
      <c r="H28" s="281"/>
      <c r="I28" s="281"/>
      <c r="J28" s="281"/>
      <c r="K28" s="281"/>
      <c r="L28" s="510"/>
    </row>
    <row r="29" spans="3:12" ht="12.75" customHeight="1" x14ac:dyDescent="0.2">
      <c r="C29" s="280" t="s">
        <v>20</v>
      </c>
      <c r="D29" s="281">
        <v>14.7</v>
      </c>
      <c r="E29" s="281">
        <v>14.8</v>
      </c>
      <c r="F29" s="281">
        <v>13.1</v>
      </c>
      <c r="G29" s="281">
        <v>11.5</v>
      </c>
      <c r="H29" s="281">
        <v>11.1</v>
      </c>
      <c r="I29" s="281">
        <v>11</v>
      </c>
      <c r="J29" s="281">
        <v>10</v>
      </c>
      <c r="K29" s="281">
        <v>9.5</v>
      </c>
      <c r="L29" s="510">
        <v>9.6</v>
      </c>
    </row>
    <row r="30" spans="3:12" ht="12.75" customHeight="1" x14ac:dyDescent="0.2">
      <c r="C30" s="282" t="s">
        <v>18</v>
      </c>
      <c r="D30" s="281">
        <v>31.2</v>
      </c>
      <c r="E30" s="281">
        <v>31.5</v>
      </c>
      <c r="F30" s="281">
        <v>28.6</v>
      </c>
      <c r="G30" s="281">
        <v>26.3</v>
      </c>
      <c r="H30" s="281">
        <v>25.8</v>
      </c>
      <c r="I30" s="281">
        <v>25.8</v>
      </c>
      <c r="J30" s="281">
        <v>24.1</v>
      </c>
      <c r="K30" s="281">
        <v>23.5</v>
      </c>
      <c r="L30" s="510">
        <v>23.2</v>
      </c>
    </row>
    <row r="31" spans="3:12" ht="12.75" customHeight="1" x14ac:dyDescent="0.2">
      <c r="C31" s="282" t="s">
        <v>156</v>
      </c>
      <c r="D31" s="281">
        <v>4.9000000000000004</v>
      </c>
      <c r="E31" s="281">
        <v>5.0999999999999996</v>
      </c>
      <c r="F31" s="281">
        <v>4.5</v>
      </c>
      <c r="G31" s="281">
        <v>3.6</v>
      </c>
      <c r="H31" s="281">
        <v>3.7</v>
      </c>
      <c r="I31" s="281">
        <v>3.8</v>
      </c>
      <c r="J31" s="281">
        <v>3.3</v>
      </c>
      <c r="K31" s="281">
        <v>3</v>
      </c>
      <c r="L31" s="510">
        <v>3.2</v>
      </c>
    </row>
    <row r="32" spans="3:12" ht="12.75" customHeight="1" x14ac:dyDescent="0.2">
      <c r="C32" s="42" t="s">
        <v>169</v>
      </c>
      <c r="D32" s="283"/>
      <c r="E32" s="281"/>
      <c r="F32" s="281"/>
      <c r="G32" s="281"/>
      <c r="H32" s="281"/>
      <c r="I32" s="281"/>
      <c r="J32" s="281"/>
      <c r="K32" s="281"/>
      <c r="L32" s="510"/>
    </row>
    <row r="33" spans="2:12" ht="12.75" customHeight="1" x14ac:dyDescent="0.2">
      <c r="C33" s="280" t="s">
        <v>20</v>
      </c>
      <c r="D33" s="281">
        <v>7.2</v>
      </c>
      <c r="E33" s="281">
        <v>7.1</v>
      </c>
      <c r="F33" s="281">
        <v>6.8</v>
      </c>
      <c r="G33" s="281">
        <v>6</v>
      </c>
      <c r="H33" s="281">
        <v>6.5</v>
      </c>
      <c r="I33" s="281">
        <v>6.5</v>
      </c>
      <c r="J33" s="281">
        <v>6.4</v>
      </c>
      <c r="K33" s="281">
        <v>6.3</v>
      </c>
      <c r="L33" s="510">
        <v>5.9</v>
      </c>
    </row>
    <row r="34" spans="2:12" ht="12.75" customHeight="1" x14ac:dyDescent="0.2">
      <c r="C34" s="282" t="s">
        <v>18</v>
      </c>
      <c r="D34" s="281">
        <v>12.7</v>
      </c>
      <c r="E34" s="281">
        <v>12.7</v>
      </c>
      <c r="F34" s="281">
        <v>12.5</v>
      </c>
      <c r="G34" s="281">
        <v>11.2</v>
      </c>
      <c r="H34" s="281">
        <v>12.3</v>
      </c>
      <c r="I34" s="281">
        <v>12.2</v>
      </c>
      <c r="J34" s="281">
        <v>12.1</v>
      </c>
      <c r="K34" s="281">
        <v>11.8</v>
      </c>
      <c r="L34" s="510">
        <v>11.2</v>
      </c>
    </row>
    <row r="35" spans="2:12" ht="12.75" customHeight="1" x14ac:dyDescent="0.2">
      <c r="C35" s="282" t="s">
        <v>156</v>
      </c>
      <c r="D35" s="281">
        <v>3</v>
      </c>
      <c r="E35" s="281">
        <v>3</v>
      </c>
      <c r="F35" s="281">
        <v>2.7</v>
      </c>
      <c r="G35" s="281">
        <v>2.5</v>
      </c>
      <c r="H35" s="281">
        <v>2.6</v>
      </c>
      <c r="I35" s="281">
        <v>2.6</v>
      </c>
      <c r="J35" s="281">
        <v>2.6</v>
      </c>
      <c r="K35" s="281">
        <v>2.6</v>
      </c>
      <c r="L35" s="510">
        <v>2.2000000000000002</v>
      </c>
    </row>
    <row r="36" spans="2:12" ht="3.95" customHeight="1" x14ac:dyDescent="0.2">
      <c r="C36" s="282"/>
      <c r="D36" s="281"/>
      <c r="E36" s="281"/>
      <c r="F36" s="281"/>
      <c r="G36" s="281"/>
      <c r="H36" s="281"/>
      <c r="I36" s="281"/>
      <c r="J36" s="281"/>
      <c r="K36" s="281"/>
      <c r="L36" s="510"/>
    </row>
    <row r="37" spans="2:12" ht="12.75" customHeight="1" x14ac:dyDescent="0.2">
      <c r="B37" s="42" t="s">
        <v>14</v>
      </c>
      <c r="C37" s="42"/>
      <c r="D37" s="283"/>
      <c r="E37" s="283"/>
      <c r="F37" s="283"/>
      <c r="G37" s="283"/>
      <c r="H37" s="284"/>
      <c r="I37" s="284"/>
      <c r="J37" s="284"/>
      <c r="K37" s="284"/>
      <c r="L37" s="511"/>
    </row>
    <row r="38" spans="2:12" ht="12.75" customHeight="1" x14ac:dyDescent="0.2">
      <c r="C38" s="231" t="s">
        <v>174</v>
      </c>
      <c r="D38" s="283"/>
      <c r="E38" s="283"/>
      <c r="F38" s="283"/>
      <c r="G38" s="283"/>
      <c r="H38" s="284"/>
      <c r="I38" s="284"/>
      <c r="J38" s="284"/>
      <c r="K38" s="284"/>
      <c r="L38" s="511"/>
    </row>
    <row r="39" spans="2:12" ht="12.75" customHeight="1" x14ac:dyDescent="0.2">
      <c r="C39" s="280" t="s">
        <v>20</v>
      </c>
      <c r="D39" s="213">
        <v>174</v>
      </c>
      <c r="E39" s="213">
        <v>169</v>
      </c>
      <c r="F39" s="213">
        <v>176</v>
      </c>
      <c r="G39" s="213">
        <v>187</v>
      </c>
      <c r="H39" s="213">
        <v>196</v>
      </c>
      <c r="I39" s="213">
        <v>191</v>
      </c>
      <c r="J39" s="213">
        <v>193</v>
      </c>
      <c r="K39" s="213">
        <v>192</v>
      </c>
      <c r="L39" s="507">
        <v>193</v>
      </c>
    </row>
    <row r="40" spans="2:12" ht="12.75" customHeight="1" x14ac:dyDescent="0.2">
      <c r="C40" s="282" t="s">
        <v>18</v>
      </c>
      <c r="D40" s="213">
        <v>715</v>
      </c>
      <c r="E40" s="213">
        <v>691</v>
      </c>
      <c r="F40" s="213">
        <v>700</v>
      </c>
      <c r="G40" s="213">
        <v>681</v>
      </c>
      <c r="H40" s="213">
        <v>786</v>
      </c>
      <c r="I40" s="213">
        <v>762</v>
      </c>
      <c r="J40" s="213">
        <v>746</v>
      </c>
      <c r="K40" s="213">
        <v>724</v>
      </c>
      <c r="L40" s="507">
        <v>672</v>
      </c>
    </row>
    <row r="41" spans="2:12" ht="12.75" customHeight="1" x14ac:dyDescent="0.2">
      <c r="C41" s="282" t="s">
        <v>156</v>
      </c>
      <c r="D41" s="213">
        <v>146</v>
      </c>
      <c r="E41" s="213">
        <v>141</v>
      </c>
      <c r="F41" s="213">
        <v>146</v>
      </c>
      <c r="G41" s="213">
        <v>158</v>
      </c>
      <c r="H41" s="213">
        <v>161</v>
      </c>
      <c r="I41" s="213">
        <v>155</v>
      </c>
      <c r="J41" s="213">
        <v>156</v>
      </c>
      <c r="K41" s="213">
        <v>156</v>
      </c>
      <c r="L41" s="507">
        <v>160</v>
      </c>
    </row>
    <row r="42" spans="2:12" ht="12.75" customHeight="1" x14ac:dyDescent="0.2">
      <c r="B42" s="21"/>
      <c r="C42" s="231" t="s">
        <v>258</v>
      </c>
      <c r="D42" s="281"/>
      <c r="E42" s="281"/>
      <c r="F42" s="281"/>
      <c r="G42" s="281"/>
      <c r="H42" s="281"/>
      <c r="I42" s="281"/>
      <c r="J42" s="281"/>
      <c r="K42" s="281"/>
      <c r="L42" s="510"/>
    </row>
    <row r="43" spans="2:12" ht="12.75" customHeight="1" x14ac:dyDescent="0.2">
      <c r="B43" s="21"/>
      <c r="C43" s="280" t="s">
        <v>20</v>
      </c>
      <c r="D43" s="213">
        <v>76</v>
      </c>
      <c r="E43" s="213">
        <v>78</v>
      </c>
      <c r="F43" s="213">
        <v>80</v>
      </c>
      <c r="G43" s="213">
        <v>74</v>
      </c>
      <c r="H43" s="213">
        <v>76</v>
      </c>
      <c r="I43" s="213">
        <v>78</v>
      </c>
      <c r="J43" s="213">
        <v>79</v>
      </c>
      <c r="K43" s="213">
        <v>71</v>
      </c>
      <c r="L43" s="507">
        <v>68</v>
      </c>
    </row>
    <row r="44" spans="2:12" ht="12.75" customHeight="1" x14ac:dyDescent="0.2">
      <c r="B44" s="21"/>
      <c r="C44" s="282" t="s">
        <v>18</v>
      </c>
      <c r="D44" s="213">
        <v>335</v>
      </c>
      <c r="E44" s="213">
        <v>334</v>
      </c>
      <c r="F44" s="213">
        <v>333</v>
      </c>
      <c r="G44" s="213">
        <v>317</v>
      </c>
      <c r="H44" s="213">
        <v>385</v>
      </c>
      <c r="I44" s="213">
        <v>398</v>
      </c>
      <c r="J44" s="213">
        <v>390</v>
      </c>
      <c r="K44" s="213">
        <v>375</v>
      </c>
      <c r="L44" s="507">
        <v>372</v>
      </c>
    </row>
    <row r="45" spans="2:12" ht="12.75" customHeight="1" x14ac:dyDescent="0.2">
      <c r="B45" s="21"/>
      <c r="C45" s="282" t="s">
        <v>156</v>
      </c>
      <c r="D45" s="213">
        <v>46</v>
      </c>
      <c r="E45" s="213">
        <v>49</v>
      </c>
      <c r="F45" s="213">
        <v>51</v>
      </c>
      <c r="G45" s="213">
        <v>46</v>
      </c>
      <c r="H45" s="213">
        <v>48</v>
      </c>
      <c r="I45" s="213">
        <v>49</v>
      </c>
      <c r="J45" s="213">
        <v>51</v>
      </c>
      <c r="K45" s="213">
        <v>45</v>
      </c>
      <c r="L45" s="507">
        <v>43</v>
      </c>
    </row>
    <row r="46" spans="2:12" ht="12.75" customHeight="1" x14ac:dyDescent="0.2">
      <c r="C46" s="42" t="s">
        <v>168</v>
      </c>
      <c r="D46" s="283"/>
      <c r="E46" s="281"/>
      <c r="F46" s="281"/>
      <c r="G46" s="281"/>
      <c r="H46" s="281"/>
      <c r="I46" s="281"/>
      <c r="J46" s="281"/>
      <c r="K46" s="281"/>
      <c r="L46" s="510"/>
    </row>
    <row r="47" spans="2:12" ht="12.75" customHeight="1" x14ac:dyDescent="0.2">
      <c r="C47" s="280" t="s">
        <v>20</v>
      </c>
      <c r="D47" s="281">
        <v>20.5</v>
      </c>
      <c r="E47" s="281">
        <v>21.6</v>
      </c>
      <c r="F47" s="281">
        <v>21.5</v>
      </c>
      <c r="G47" s="281">
        <v>20.8</v>
      </c>
      <c r="H47" s="281">
        <v>22.1</v>
      </c>
      <c r="I47" s="281">
        <v>21.3</v>
      </c>
      <c r="J47" s="281">
        <v>21.1</v>
      </c>
      <c r="K47" s="281">
        <v>21.1</v>
      </c>
      <c r="L47" s="510">
        <v>22.1</v>
      </c>
    </row>
    <row r="48" spans="2:12" ht="12.75" customHeight="1" x14ac:dyDescent="0.2">
      <c r="C48" s="282" t="s">
        <v>18</v>
      </c>
      <c r="D48" s="281">
        <v>37</v>
      </c>
      <c r="E48" s="281">
        <v>38.1</v>
      </c>
      <c r="F48" s="281">
        <v>37.200000000000003</v>
      </c>
      <c r="G48" s="281">
        <v>36.6</v>
      </c>
      <c r="H48" s="281">
        <v>37.6</v>
      </c>
      <c r="I48" s="281">
        <v>36.200000000000003</v>
      </c>
      <c r="J48" s="281">
        <v>36.1</v>
      </c>
      <c r="K48" s="281">
        <v>36.700000000000003</v>
      </c>
      <c r="L48" s="510">
        <v>37.4</v>
      </c>
    </row>
    <row r="49" spans="2:12" ht="12.75" customHeight="1" x14ac:dyDescent="0.2">
      <c r="C49" s="282" t="s">
        <v>156</v>
      </c>
      <c r="D49" s="281">
        <v>12.1</v>
      </c>
      <c r="E49" s="281">
        <v>13.1</v>
      </c>
      <c r="F49" s="281">
        <v>13.1</v>
      </c>
      <c r="G49" s="281">
        <v>12.2</v>
      </c>
      <c r="H49" s="281">
        <v>13.4</v>
      </c>
      <c r="I49" s="281">
        <v>12.9</v>
      </c>
      <c r="J49" s="281">
        <v>12.4</v>
      </c>
      <c r="K49" s="281">
        <v>11.9</v>
      </c>
      <c r="L49" s="510">
        <v>12.6</v>
      </c>
    </row>
    <row r="50" spans="2:12" ht="12.75" customHeight="1" x14ac:dyDescent="0.2">
      <c r="C50" s="42" t="s">
        <v>175</v>
      </c>
      <c r="D50" s="283"/>
      <c r="E50" s="283"/>
      <c r="F50" s="283"/>
      <c r="G50" s="283"/>
      <c r="H50" s="284"/>
      <c r="I50" s="284"/>
      <c r="J50" s="284"/>
      <c r="K50" s="284"/>
      <c r="L50" s="511"/>
    </row>
    <row r="51" spans="2:12" ht="12.75" customHeight="1" x14ac:dyDescent="0.2">
      <c r="C51" s="280" t="s">
        <v>20</v>
      </c>
      <c r="D51" s="281">
        <v>24.7</v>
      </c>
      <c r="E51" s="281">
        <v>25.3</v>
      </c>
      <c r="F51" s="281">
        <v>24.3</v>
      </c>
      <c r="G51" s="281">
        <v>23.7</v>
      </c>
      <c r="H51" s="281">
        <v>25.6</v>
      </c>
      <c r="I51" s="281">
        <v>23.6</v>
      </c>
      <c r="J51" s="281">
        <v>23.2</v>
      </c>
      <c r="K51" s="281">
        <v>22.5</v>
      </c>
      <c r="L51" s="510">
        <v>23.3</v>
      </c>
    </row>
    <row r="52" spans="2:12" ht="12.75" customHeight="1" x14ac:dyDescent="0.2">
      <c r="C52" s="282" t="s">
        <v>18</v>
      </c>
      <c r="D52" s="281">
        <v>131.9</v>
      </c>
      <c r="E52" s="281">
        <v>121.3</v>
      </c>
      <c r="F52" s="281">
        <v>102.5</v>
      </c>
      <c r="G52" s="281">
        <v>95.2</v>
      </c>
      <c r="H52" s="281">
        <v>90.7</v>
      </c>
      <c r="I52" s="281">
        <v>84.9</v>
      </c>
      <c r="J52" s="281">
        <v>80.900000000000006</v>
      </c>
      <c r="K52" s="281">
        <v>76.099999999999994</v>
      </c>
      <c r="L52" s="510">
        <v>80.3</v>
      </c>
    </row>
    <row r="53" spans="2:12" ht="12.75" customHeight="1" x14ac:dyDescent="0.2">
      <c r="C53" s="282" t="s">
        <v>156</v>
      </c>
      <c r="D53" s="281">
        <v>19.5</v>
      </c>
      <c r="E53" s="281">
        <v>19.899999999999999</v>
      </c>
      <c r="F53" s="281">
        <v>18.899999999999999</v>
      </c>
      <c r="G53" s="281">
        <v>18.100000000000001</v>
      </c>
      <c r="H53" s="281">
        <v>19.5</v>
      </c>
      <c r="I53" s="284">
        <v>17.600000000000001</v>
      </c>
      <c r="J53" s="284">
        <v>17</v>
      </c>
      <c r="K53" s="284">
        <v>15.9</v>
      </c>
      <c r="L53" s="510">
        <v>19.3</v>
      </c>
    </row>
    <row r="54" spans="2:12" ht="3.95" customHeight="1" x14ac:dyDescent="0.2">
      <c r="B54" s="21"/>
      <c r="C54" s="282"/>
      <c r="D54" s="281"/>
      <c r="E54" s="281"/>
      <c r="F54" s="281"/>
      <c r="G54" s="281"/>
      <c r="H54" s="281"/>
      <c r="I54" s="284"/>
      <c r="J54" s="284"/>
      <c r="K54" s="284"/>
      <c r="L54" s="284"/>
    </row>
    <row r="55" spans="2:12" ht="3.75" customHeight="1" x14ac:dyDescent="0.2">
      <c r="B55" s="21"/>
      <c r="C55" s="282"/>
      <c r="D55" s="285"/>
      <c r="E55" s="285"/>
      <c r="F55" s="285"/>
      <c r="G55" s="285"/>
      <c r="H55" s="285"/>
      <c r="I55" s="284"/>
      <c r="J55" s="284"/>
      <c r="K55" s="284"/>
      <c r="L55" s="284"/>
    </row>
    <row r="56" spans="2:12" ht="14.25" customHeight="1" x14ac:dyDescent="0.2">
      <c r="B56" s="21"/>
      <c r="C56" s="282"/>
      <c r="D56" s="286"/>
      <c r="E56" s="286"/>
      <c r="F56" s="286"/>
      <c r="G56" s="286"/>
      <c r="H56" s="286"/>
      <c r="I56" s="286"/>
      <c r="J56" s="286"/>
      <c r="K56" s="286"/>
      <c r="L56" s="287"/>
    </row>
    <row r="57" spans="2:12" ht="12.75" customHeight="1" x14ac:dyDescent="0.2">
      <c r="B57" s="10" t="s">
        <v>37</v>
      </c>
      <c r="D57" s="288"/>
      <c r="E57" s="288"/>
      <c r="F57" s="288"/>
      <c r="G57" s="288"/>
      <c r="H57" s="288"/>
      <c r="I57" s="288"/>
      <c r="J57" s="288"/>
      <c r="K57" s="288"/>
      <c r="L57" s="289"/>
    </row>
    <row r="58" spans="2:12" ht="12.75" customHeight="1" x14ac:dyDescent="0.2">
      <c r="B58" s="58" t="s">
        <v>38</v>
      </c>
      <c r="C58" s="223" t="s">
        <v>153</v>
      </c>
    </row>
  </sheetData>
  <sheetProtection formatCells="0" formatColumns="0" formatRows="0" sort="0" autoFilter="0" pivotTables="0"/>
  <mergeCells count="1">
    <mergeCell ref="D1:L1"/>
  </mergeCells>
  <conditionalFormatting sqref="W125:W126 L125:L126 E126:K127 D125:D126 D56:L56 W54:W56">
    <cfRule type="cellIs" dxfId="4" priority="1" stopIfTrue="1" operator="lessThan">
      <formula>0</formula>
    </cfRule>
  </conditionalFormatting>
  <hyperlinks>
    <hyperlink ref="A1" location="Index!A1" display="Index"/>
  </hyperlinks>
  <pageMargins left="0.74803149606299213" right="0.74803149606299213" top="0.98425196850393704" bottom="0.98425196850393704" header="0.51181102362204722" footer="0.51181102362204722"/>
  <pageSetup paperSize="9" scale="64" orientation="portrait" horizontalDpi="300" verticalDpi="300" r:id="rId1"/>
  <headerFooter alignWithMargins="0">
    <oddHeader>&amp;L&amp;"Vodafone Rg,Regular"Vodafone Group Plc&amp;C&amp;"Vodafone Rg,Regular"11 ARPU</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X164"/>
  <sheetViews>
    <sheetView showGridLines="0" zoomScaleNormal="100" workbookViewId="0">
      <selection activeCell="C23" sqref="C23"/>
    </sheetView>
  </sheetViews>
  <sheetFormatPr defaultRowHeight="12.75" x14ac:dyDescent="0.2"/>
  <cols>
    <col min="1" max="1" width="5.42578125" style="60" customWidth="1"/>
    <col min="2" max="2" width="4.28515625" style="21" customWidth="1"/>
    <col min="3" max="3" width="21.7109375" style="60" customWidth="1"/>
    <col min="4" max="4" width="11.140625" style="225" customWidth="1"/>
    <col min="5" max="5" width="10.28515625" style="60" customWidth="1"/>
    <col min="6" max="6" width="11.140625" style="225" customWidth="1"/>
    <col min="7" max="8" width="10.28515625" style="60" customWidth="1"/>
    <col min="9" max="12" width="10.28515625" style="42" customWidth="1"/>
    <col min="13" max="13" width="10.28515625" style="77" customWidth="1"/>
    <col min="14" max="15" width="10.28515625" style="60" customWidth="1"/>
    <col min="16" max="16" width="8.42578125" style="60" customWidth="1"/>
    <col min="17" max="23" width="10.28515625" style="225" customWidth="1"/>
    <col min="24" max="39" width="9.140625" style="60" customWidth="1"/>
    <col min="40" max="258" width="11.42578125" style="60" customWidth="1"/>
    <col min="259" max="16384" width="9.140625" style="60"/>
  </cols>
  <sheetData>
    <row r="1" spans="1:22" ht="12.75" customHeight="1" x14ac:dyDescent="0.2">
      <c r="A1" s="450" t="s">
        <v>270</v>
      </c>
      <c r="B1" s="13"/>
      <c r="D1" s="642" t="s">
        <v>250</v>
      </c>
      <c r="E1" s="642"/>
      <c r="F1" s="642"/>
      <c r="G1" s="642"/>
      <c r="H1" s="642"/>
      <c r="I1" s="642"/>
      <c r="J1" s="651"/>
      <c r="K1" s="651"/>
      <c r="L1" s="651"/>
      <c r="M1" s="290"/>
      <c r="N1" s="642" t="s">
        <v>251</v>
      </c>
      <c r="O1" s="642"/>
      <c r="P1" s="642"/>
      <c r="Q1" s="642"/>
      <c r="R1" s="642"/>
      <c r="S1" s="642"/>
      <c r="T1" s="642"/>
      <c r="U1" s="642"/>
      <c r="V1" s="642"/>
    </row>
    <row r="2" spans="1:22" s="188" customFormat="1" ht="12.75" customHeight="1" x14ac:dyDescent="0.2">
      <c r="B2" s="189"/>
      <c r="D2" s="15" t="s">
        <v>7</v>
      </c>
      <c r="E2" s="15" t="s">
        <v>8</v>
      </c>
      <c r="F2" s="15" t="s">
        <v>9</v>
      </c>
      <c r="G2" s="194" t="s">
        <v>10</v>
      </c>
      <c r="H2" s="194" t="s">
        <v>11</v>
      </c>
      <c r="I2" s="194" t="s">
        <v>12</v>
      </c>
      <c r="J2" s="235" t="s">
        <v>260</v>
      </c>
      <c r="K2" s="235" t="s">
        <v>267</v>
      </c>
      <c r="L2" s="354" t="s">
        <v>297</v>
      </c>
      <c r="M2" s="235"/>
      <c r="N2" s="15" t="s">
        <v>7</v>
      </c>
      <c r="O2" s="15" t="s">
        <v>8</v>
      </c>
      <c r="P2" s="15" t="s">
        <v>9</v>
      </c>
      <c r="Q2" s="194" t="s">
        <v>10</v>
      </c>
      <c r="R2" s="194" t="s">
        <v>11</v>
      </c>
      <c r="S2" s="194" t="s">
        <v>12</v>
      </c>
      <c r="T2" s="235" t="s">
        <v>260</v>
      </c>
      <c r="U2" s="235" t="s">
        <v>267</v>
      </c>
      <c r="V2" s="354" t="s">
        <v>297</v>
      </c>
    </row>
    <row r="3" spans="1:22" ht="12.75" customHeight="1" x14ac:dyDescent="0.2">
      <c r="D3" s="187"/>
      <c r="E3" s="187"/>
      <c r="F3" s="187"/>
      <c r="G3" s="187"/>
      <c r="H3" s="64"/>
      <c r="I3" s="244"/>
      <c r="J3" s="244"/>
      <c r="K3" s="244"/>
      <c r="L3" s="508"/>
      <c r="M3" s="244"/>
      <c r="N3" s="187"/>
      <c r="O3" s="187"/>
      <c r="P3" s="187"/>
      <c r="Q3" s="187"/>
      <c r="R3" s="338"/>
      <c r="S3" s="244"/>
      <c r="T3" s="244"/>
      <c r="U3" s="244"/>
      <c r="V3" s="508"/>
    </row>
    <row r="4" spans="1:22" s="10" customFormat="1" ht="12.75" customHeight="1" x14ac:dyDescent="0.2">
      <c r="B4" s="10" t="s">
        <v>26</v>
      </c>
      <c r="D4" s="291">
        <v>0.25600000000000001</v>
      </c>
      <c r="E4" s="291">
        <v>0.28199999999999997</v>
      </c>
      <c r="F4" s="291">
        <v>0.315</v>
      </c>
      <c r="G4" s="292">
        <v>0.34699999999999998</v>
      </c>
      <c r="H4" s="292">
        <v>0.375</v>
      </c>
      <c r="I4" s="292">
        <v>0.4</v>
      </c>
      <c r="J4" s="292">
        <v>0.41899999999999998</v>
      </c>
      <c r="K4" s="292">
        <v>0.437</v>
      </c>
      <c r="L4" s="512">
        <v>0.45500000000000002</v>
      </c>
      <c r="M4" s="293"/>
      <c r="N4" s="291">
        <v>0.67800000000000005</v>
      </c>
      <c r="O4" s="291">
        <v>0.68100000000000005</v>
      </c>
      <c r="P4" s="291">
        <v>0.69099999999999995</v>
      </c>
      <c r="Q4" s="292">
        <v>0.69399999999999995</v>
      </c>
      <c r="R4" s="292">
        <v>0.68700000000000006</v>
      </c>
      <c r="S4" s="292">
        <v>0.71399999999999997</v>
      </c>
      <c r="T4" s="292">
        <v>0.71</v>
      </c>
      <c r="U4" s="292">
        <v>0.70599999999999996</v>
      </c>
      <c r="V4" s="512">
        <v>0.71099999999999997</v>
      </c>
    </row>
    <row r="5" spans="1:22" s="10" customFormat="1" ht="12.75" customHeight="1" x14ac:dyDescent="0.2">
      <c r="D5" s="291"/>
      <c r="E5" s="291"/>
      <c r="F5" s="291"/>
      <c r="G5" s="292"/>
      <c r="H5" s="292"/>
      <c r="I5" s="292"/>
      <c r="J5" s="292"/>
      <c r="K5" s="292"/>
      <c r="L5" s="512"/>
      <c r="M5" s="293"/>
      <c r="N5" s="291"/>
      <c r="O5" s="291"/>
      <c r="P5" s="291"/>
      <c r="Q5" s="292"/>
      <c r="R5" s="292"/>
      <c r="S5" s="292"/>
      <c r="T5" s="292"/>
      <c r="U5" s="292"/>
      <c r="V5" s="512"/>
    </row>
    <row r="6" spans="1:22" s="10" customFormat="1" ht="12.75" customHeight="1" x14ac:dyDescent="0.2">
      <c r="B6" s="10" t="s">
        <v>252</v>
      </c>
      <c r="D6" s="269">
        <v>0</v>
      </c>
      <c r="E6" s="269">
        <v>0</v>
      </c>
      <c r="F6" s="269">
        <v>0</v>
      </c>
      <c r="G6" s="269">
        <v>0</v>
      </c>
      <c r="H6" s="269">
        <v>0</v>
      </c>
      <c r="I6" s="269">
        <v>0</v>
      </c>
      <c r="J6" s="269">
        <v>0</v>
      </c>
      <c r="K6" s="292">
        <v>0.38900000000000001</v>
      </c>
      <c r="L6" s="512">
        <v>0.42099999999999999</v>
      </c>
      <c r="M6" s="293"/>
      <c r="N6" s="269">
        <v>0</v>
      </c>
      <c r="O6" s="269">
        <v>0</v>
      </c>
      <c r="P6" s="269">
        <v>0</v>
      </c>
      <c r="Q6" s="269">
        <v>0</v>
      </c>
      <c r="R6" s="269">
        <v>0</v>
      </c>
      <c r="S6" s="269">
        <v>0</v>
      </c>
      <c r="T6" s="269">
        <v>0</v>
      </c>
      <c r="U6" s="292">
        <v>0.69299999999999995</v>
      </c>
      <c r="V6" s="512">
        <v>0.71899999999999997</v>
      </c>
    </row>
    <row r="7" spans="1:22" s="10" customFormat="1" x14ac:dyDescent="0.2">
      <c r="D7" s="291"/>
      <c r="E7" s="292"/>
      <c r="F7" s="291"/>
      <c r="G7" s="291"/>
      <c r="H7" s="291"/>
      <c r="I7" s="292"/>
      <c r="J7" s="292"/>
      <c r="K7" s="292"/>
      <c r="L7" s="512"/>
      <c r="M7" s="294"/>
      <c r="N7" s="291"/>
      <c r="O7" s="292"/>
      <c r="P7" s="291"/>
      <c r="Q7" s="291"/>
      <c r="R7" s="291"/>
      <c r="S7" s="292"/>
      <c r="T7" s="292"/>
      <c r="U7" s="292"/>
      <c r="V7" s="512"/>
    </row>
    <row r="8" spans="1:22" s="10" customFormat="1" ht="12.75" customHeight="1" x14ac:dyDescent="0.2">
      <c r="B8" s="10" t="s">
        <v>28</v>
      </c>
      <c r="D8" s="291">
        <v>0.46500000000000002</v>
      </c>
      <c r="E8" s="291">
        <v>0.502</v>
      </c>
      <c r="F8" s="291">
        <v>0.53300000000000003</v>
      </c>
      <c r="G8" s="292">
        <v>0.55700000000000005</v>
      </c>
      <c r="H8" s="292">
        <v>0.56999999999999995</v>
      </c>
      <c r="I8" s="292">
        <v>0.57899999999999996</v>
      </c>
      <c r="J8" s="292">
        <v>0.60499999999999998</v>
      </c>
      <c r="K8" s="292">
        <v>0.61299999999999999</v>
      </c>
      <c r="L8" s="512">
        <v>0.624</v>
      </c>
      <c r="M8" s="293"/>
      <c r="N8" s="291">
        <v>0.78</v>
      </c>
      <c r="O8" s="291">
        <v>0.77600000000000002</v>
      </c>
      <c r="P8" s="291">
        <v>0.77200000000000002</v>
      </c>
      <c r="Q8" s="292">
        <v>0.77100000000000002</v>
      </c>
      <c r="R8" s="292">
        <v>0.75900000000000001</v>
      </c>
      <c r="S8" s="292">
        <v>0.75800000000000001</v>
      </c>
      <c r="T8" s="292">
        <v>0.74</v>
      </c>
      <c r="U8" s="292">
        <v>0.73199999999999998</v>
      </c>
      <c r="V8" s="512">
        <v>0.72299999999999998</v>
      </c>
    </row>
    <row r="9" spans="1:22" s="10" customFormat="1" ht="12.75" customHeight="1" x14ac:dyDescent="0.2">
      <c r="D9" s="291"/>
      <c r="E9" s="291"/>
      <c r="F9" s="291"/>
      <c r="G9" s="292"/>
      <c r="H9" s="292"/>
      <c r="I9" s="292"/>
      <c r="J9" s="292"/>
      <c r="K9" s="292"/>
      <c r="L9" s="512"/>
      <c r="M9" s="293"/>
      <c r="N9" s="291"/>
      <c r="O9" s="291"/>
      <c r="P9" s="291"/>
      <c r="Q9" s="292"/>
      <c r="R9" s="292"/>
      <c r="S9" s="292"/>
      <c r="T9" s="292"/>
      <c r="U9" s="292"/>
      <c r="V9" s="512"/>
    </row>
    <row r="10" spans="1:22" s="10" customFormat="1" ht="12.75" customHeight="1" x14ac:dyDescent="0.2">
      <c r="B10" s="10" t="s">
        <v>33</v>
      </c>
      <c r="D10" s="291">
        <v>0.40600000000000003</v>
      </c>
      <c r="E10" s="291">
        <v>0.437</v>
      </c>
      <c r="F10" s="291">
        <v>0.47299999999999998</v>
      </c>
      <c r="G10" s="292">
        <v>0.52600000000000002</v>
      </c>
      <c r="H10" s="292">
        <v>0.55000000000000004</v>
      </c>
      <c r="I10" s="292">
        <v>0.57299999999999995</v>
      </c>
      <c r="J10" s="292">
        <v>0.60499999999999998</v>
      </c>
      <c r="K10" s="292">
        <v>0.61699999999999999</v>
      </c>
      <c r="L10" s="512">
        <v>0.63300000000000001</v>
      </c>
      <c r="M10" s="293"/>
      <c r="N10" s="291">
        <v>0.60499999999999998</v>
      </c>
      <c r="O10" s="291">
        <v>0.625</v>
      </c>
      <c r="P10" s="291">
        <v>0.66100000000000003</v>
      </c>
      <c r="Q10" s="292">
        <v>0.746</v>
      </c>
      <c r="R10" s="292">
        <v>0.77300000000000002</v>
      </c>
      <c r="S10" s="292">
        <v>0.80700000000000005</v>
      </c>
      <c r="T10" s="292">
        <v>0.83599999999999997</v>
      </c>
      <c r="U10" s="292">
        <v>0.85199999999999998</v>
      </c>
      <c r="V10" s="512">
        <v>0.86099999999999999</v>
      </c>
    </row>
    <row r="11" spans="1:22" s="10" customFormat="1" ht="12.75" customHeight="1" x14ac:dyDescent="0.2">
      <c r="D11" s="291"/>
      <c r="E11" s="291"/>
      <c r="F11" s="291"/>
      <c r="G11" s="292"/>
      <c r="H11" s="292"/>
      <c r="I11" s="292"/>
      <c r="J11" s="292"/>
      <c r="K11" s="292"/>
      <c r="L11" s="512"/>
      <c r="M11" s="293"/>
      <c r="N11" s="291"/>
      <c r="O11" s="291"/>
      <c r="P11" s="291"/>
      <c r="Q11" s="292"/>
      <c r="R11" s="292"/>
      <c r="S11" s="292"/>
      <c r="T11" s="292"/>
      <c r="U11" s="292"/>
      <c r="V11" s="512"/>
    </row>
    <row r="12" spans="1:22" s="10" customFormat="1" ht="12.75" customHeight="1" x14ac:dyDescent="0.2">
      <c r="B12" s="10" t="s">
        <v>136</v>
      </c>
      <c r="D12" s="291">
        <v>0.51200000000000001</v>
      </c>
      <c r="E12" s="291">
        <v>0.54400000000000004</v>
      </c>
      <c r="F12" s="291">
        <v>0.56899999999999995</v>
      </c>
      <c r="G12" s="292">
        <v>0.58399999999999996</v>
      </c>
      <c r="H12" s="292">
        <v>0.59</v>
      </c>
      <c r="I12" s="292">
        <v>0.59499999999999997</v>
      </c>
      <c r="J12" s="292">
        <v>0.59599999999999997</v>
      </c>
      <c r="K12" s="292">
        <v>0.60399999999999998</v>
      </c>
      <c r="L12" s="512">
        <v>0.60399999999999998</v>
      </c>
      <c r="M12" s="293"/>
      <c r="N12" s="291">
        <v>0.749</v>
      </c>
      <c r="O12" s="291">
        <v>0.74199999999999999</v>
      </c>
      <c r="P12" s="291">
        <v>0.73399999999999999</v>
      </c>
      <c r="Q12" s="292">
        <v>0.72499999999999998</v>
      </c>
      <c r="R12" s="292">
        <v>0.68400000000000005</v>
      </c>
      <c r="S12" s="292">
        <v>0.67900000000000005</v>
      </c>
      <c r="T12" s="292">
        <v>0.70799999999999996</v>
      </c>
      <c r="U12" s="292">
        <v>0.71499999999999997</v>
      </c>
      <c r="V12" s="512">
        <v>0.72</v>
      </c>
    </row>
    <row r="13" spans="1:22" s="10" customFormat="1" ht="12.75" customHeight="1" x14ac:dyDescent="0.2">
      <c r="D13" s="291"/>
      <c r="E13" s="291"/>
      <c r="F13" s="291"/>
      <c r="G13" s="292"/>
      <c r="H13" s="292"/>
      <c r="I13" s="292"/>
      <c r="J13" s="292"/>
      <c r="K13" s="292"/>
      <c r="L13" s="512"/>
      <c r="M13" s="293"/>
      <c r="N13" s="291"/>
      <c r="O13" s="291"/>
      <c r="P13" s="291"/>
      <c r="Q13" s="292"/>
      <c r="R13" s="292"/>
      <c r="S13" s="292"/>
      <c r="T13" s="292"/>
      <c r="U13" s="292"/>
      <c r="V13" s="512"/>
    </row>
    <row r="14" spans="1:22" s="10" customFormat="1" ht="12.75" customHeight="1" x14ac:dyDescent="0.2">
      <c r="B14" s="10" t="s">
        <v>142</v>
      </c>
      <c r="D14" s="291">
        <v>0.246</v>
      </c>
      <c r="E14" s="291">
        <v>0.26700000000000002</v>
      </c>
      <c r="F14" s="291">
        <v>0.28399999999999997</v>
      </c>
      <c r="G14" s="291">
        <v>0.3</v>
      </c>
      <c r="H14" s="291">
        <v>0.31830000000000003</v>
      </c>
      <c r="I14" s="292">
        <v>0.33600000000000002</v>
      </c>
      <c r="J14" s="292">
        <v>0.372</v>
      </c>
      <c r="K14" s="292">
        <v>0.39200000000000002</v>
      </c>
      <c r="L14" s="512">
        <v>0.42099999999999999</v>
      </c>
      <c r="M14" s="293"/>
      <c r="N14" s="291">
        <v>0.58199999999999996</v>
      </c>
      <c r="O14" s="291">
        <v>0.59799999999999998</v>
      </c>
      <c r="P14" s="291">
        <v>0.64200000000000002</v>
      </c>
      <c r="Q14" s="291">
        <v>0.64200000000000002</v>
      </c>
      <c r="R14" s="291">
        <v>0.66</v>
      </c>
      <c r="S14" s="292">
        <v>0.69699999999999995</v>
      </c>
      <c r="T14" s="292">
        <v>0.71</v>
      </c>
      <c r="U14" s="292">
        <v>0.70399999999999996</v>
      </c>
      <c r="V14" s="512">
        <v>0.70899999999999996</v>
      </c>
    </row>
    <row r="15" spans="1:22" s="10" customFormat="1" ht="12.75" customHeight="1" x14ac:dyDescent="0.2">
      <c r="D15" s="291"/>
      <c r="E15" s="291"/>
      <c r="F15" s="291"/>
      <c r="G15" s="291"/>
      <c r="H15" s="291"/>
      <c r="I15" s="291"/>
      <c r="J15" s="292"/>
      <c r="K15" s="292"/>
      <c r="L15" s="512"/>
      <c r="M15" s="294"/>
      <c r="N15" s="291"/>
      <c r="O15" s="291"/>
      <c r="P15" s="291"/>
      <c r="Q15" s="291"/>
      <c r="R15" s="291"/>
      <c r="S15" s="291"/>
      <c r="T15" s="292"/>
      <c r="U15" s="292"/>
      <c r="V15" s="512"/>
    </row>
    <row r="16" spans="1:22" s="10" customFormat="1" ht="12.75" customHeight="1" x14ac:dyDescent="0.2">
      <c r="B16" s="10" t="s">
        <v>141</v>
      </c>
      <c r="D16" s="291">
        <v>0.17899999999999999</v>
      </c>
      <c r="E16" s="291">
        <v>0.193</v>
      </c>
      <c r="F16" s="291">
        <v>0.20699999999999999</v>
      </c>
      <c r="G16" s="292">
        <v>0.218</v>
      </c>
      <c r="H16" s="292">
        <v>0.22700000000000001</v>
      </c>
      <c r="I16" s="292">
        <v>0.24399999999999999</v>
      </c>
      <c r="J16" s="292">
        <v>0.246</v>
      </c>
      <c r="K16" s="292">
        <v>0.245</v>
      </c>
      <c r="L16" s="512">
        <v>0.25900000000000001</v>
      </c>
      <c r="M16" s="293"/>
      <c r="N16" s="291">
        <v>0.433</v>
      </c>
      <c r="O16" s="291">
        <v>0.45900000000000002</v>
      </c>
      <c r="P16" s="291">
        <v>0.504</v>
      </c>
      <c r="Q16" s="292">
        <v>0.52</v>
      </c>
      <c r="R16" s="292">
        <v>0.53600000000000003</v>
      </c>
      <c r="S16" s="292">
        <v>0.54100000000000004</v>
      </c>
      <c r="T16" s="292">
        <v>0.54</v>
      </c>
      <c r="U16" s="292">
        <v>0.55900000000000005</v>
      </c>
      <c r="V16" s="512">
        <v>0.55800000000000005</v>
      </c>
    </row>
    <row r="17" spans="2:24" s="10" customFormat="1" ht="12.75" customHeight="1" x14ac:dyDescent="0.2">
      <c r="D17" s="291"/>
      <c r="E17" s="291"/>
      <c r="F17" s="291"/>
      <c r="G17" s="292"/>
      <c r="H17" s="292"/>
      <c r="I17" s="292"/>
      <c r="J17" s="292"/>
      <c r="K17" s="292"/>
      <c r="L17" s="512"/>
      <c r="M17" s="293"/>
      <c r="N17" s="291"/>
      <c r="O17" s="291"/>
      <c r="P17" s="291"/>
      <c r="Q17" s="292"/>
      <c r="R17" s="292"/>
      <c r="S17" s="292"/>
      <c r="T17" s="292"/>
      <c r="U17" s="292"/>
      <c r="V17" s="512"/>
    </row>
    <row r="18" spans="2:24" s="21" customFormat="1" ht="12.75" customHeight="1" x14ac:dyDescent="0.2">
      <c r="B18" s="21" t="s">
        <v>257</v>
      </c>
      <c r="D18" s="360">
        <v>0.30399999999999999</v>
      </c>
      <c r="E18" s="360">
        <v>0.32800000000000001</v>
      </c>
      <c r="F18" s="360">
        <v>0.35399999999999998</v>
      </c>
      <c r="G18" s="361">
        <v>0.378</v>
      </c>
      <c r="H18" s="361">
        <v>0.39500000000000002</v>
      </c>
      <c r="I18" s="361">
        <v>0.41299999999999998</v>
      </c>
      <c r="J18" s="361">
        <v>0.43099999999999999</v>
      </c>
      <c r="K18" s="361">
        <v>0.44600000000000001</v>
      </c>
      <c r="L18" s="513">
        <v>0.46600000000000003</v>
      </c>
      <c r="M18" s="362"/>
      <c r="N18" s="360">
        <v>0.65200000000000002</v>
      </c>
      <c r="O18" s="360">
        <v>0.65700000000000003</v>
      </c>
      <c r="P18" s="360">
        <v>0.67400000000000004</v>
      </c>
      <c r="Q18" s="361">
        <v>0.69099999999999995</v>
      </c>
      <c r="R18" s="361">
        <v>0.69899999999999995</v>
      </c>
      <c r="S18" s="361">
        <v>0.70599999999999996</v>
      </c>
      <c r="T18" s="361">
        <v>0.71599999999999997</v>
      </c>
      <c r="U18" s="361">
        <v>0.72899999999999998</v>
      </c>
      <c r="V18" s="513">
        <v>0.73399999999999999</v>
      </c>
    </row>
    <row r="19" spans="2:24" s="10" customFormat="1" ht="12.75" customHeight="1" x14ac:dyDescent="0.2">
      <c r="D19" s="291"/>
      <c r="E19" s="291"/>
      <c r="F19" s="291"/>
      <c r="G19" s="292"/>
      <c r="H19" s="292"/>
      <c r="I19" s="292"/>
      <c r="J19" s="292"/>
      <c r="K19" s="292"/>
      <c r="L19" s="512"/>
      <c r="M19" s="293"/>
      <c r="N19" s="291"/>
      <c r="O19" s="291"/>
      <c r="P19" s="291"/>
      <c r="Q19" s="292"/>
      <c r="R19" s="292"/>
      <c r="S19" s="292"/>
      <c r="T19" s="292"/>
      <c r="U19" s="292"/>
      <c r="V19" s="512"/>
    </row>
    <row r="20" spans="2:24" s="10" customFormat="1" ht="12.75" customHeight="1" x14ac:dyDescent="0.2">
      <c r="B20" s="10" t="s">
        <v>137</v>
      </c>
      <c r="D20" s="291">
        <v>0.17799999999999999</v>
      </c>
      <c r="E20" s="291">
        <v>0.17699999999999999</v>
      </c>
      <c r="F20" s="291">
        <v>0.189</v>
      </c>
      <c r="G20" s="292">
        <v>0.222</v>
      </c>
      <c r="H20" s="292">
        <v>0.254</v>
      </c>
      <c r="I20" s="292">
        <v>0.28100000000000003</v>
      </c>
      <c r="J20" s="292">
        <v>0.30099999999999999</v>
      </c>
      <c r="K20" s="292">
        <v>0.33500000000000002</v>
      </c>
      <c r="L20" s="512">
        <v>0.35599999999999998</v>
      </c>
      <c r="M20" s="293"/>
      <c r="N20" s="291">
        <v>0.317</v>
      </c>
      <c r="O20" s="291">
        <v>0.38800000000000001</v>
      </c>
      <c r="P20" s="291">
        <v>0.35699999999999998</v>
      </c>
      <c r="Q20" s="292">
        <v>0.42199999999999999</v>
      </c>
      <c r="R20" s="292">
        <v>0.371</v>
      </c>
      <c r="S20" s="292">
        <v>0.36299999999999999</v>
      </c>
      <c r="T20" s="292">
        <v>0.46200000000000002</v>
      </c>
      <c r="U20" s="292">
        <v>0.441</v>
      </c>
      <c r="V20" s="512">
        <v>0.48</v>
      </c>
      <c r="W20" s="435"/>
    </row>
    <row r="21" spans="2:24" s="574" customFormat="1" ht="12.75" customHeight="1" x14ac:dyDescent="0.2">
      <c r="D21" s="291"/>
      <c r="E21" s="291"/>
      <c r="F21" s="291"/>
      <c r="G21" s="292"/>
      <c r="H21" s="292"/>
      <c r="I21" s="292"/>
      <c r="J21" s="292"/>
      <c r="K21" s="292"/>
      <c r="L21" s="512"/>
      <c r="M21" s="293"/>
      <c r="N21" s="291"/>
      <c r="O21" s="291"/>
      <c r="P21" s="291"/>
      <c r="Q21" s="292"/>
      <c r="R21" s="292"/>
      <c r="S21" s="292"/>
      <c r="T21" s="292"/>
      <c r="U21" s="292"/>
      <c r="V21" s="512"/>
    </row>
    <row r="22" spans="2:24" s="582" customFormat="1" ht="12.75" customHeight="1" x14ac:dyDescent="0.2">
      <c r="B22" s="21" t="s">
        <v>338</v>
      </c>
      <c r="C22" s="60"/>
      <c r="D22" s="291"/>
      <c r="E22" s="291"/>
      <c r="F22" s="291"/>
      <c r="G22" s="292"/>
      <c r="H22" s="292"/>
      <c r="I22" s="292"/>
      <c r="J22" s="292"/>
      <c r="K22" s="292"/>
      <c r="L22" s="258"/>
      <c r="M22" s="293"/>
      <c r="N22" s="291"/>
      <c r="O22" s="291"/>
      <c r="P22" s="291"/>
      <c r="Q22" s="292"/>
      <c r="R22" s="292"/>
      <c r="S22" s="292"/>
      <c r="T22" s="292"/>
      <c r="U22" s="292"/>
      <c r="V22" s="598"/>
    </row>
    <row r="23" spans="2:24" s="582" customFormat="1" ht="12.75" customHeight="1" x14ac:dyDescent="0.2">
      <c r="B23" s="582" t="s">
        <v>321</v>
      </c>
      <c r="D23" s="291">
        <v>0.26800000000000002</v>
      </c>
      <c r="E23" s="291">
        <v>0.28199999999999997</v>
      </c>
      <c r="F23" s="291">
        <v>0.29899999999999999</v>
      </c>
      <c r="G23" s="292">
        <v>0.313</v>
      </c>
      <c r="H23" s="292">
        <v>0.32800000000000001</v>
      </c>
      <c r="I23" s="292">
        <v>0.35199999999999998</v>
      </c>
      <c r="J23" s="292">
        <v>0.35899999999999999</v>
      </c>
      <c r="K23" s="292">
        <v>0.38900000000000001</v>
      </c>
      <c r="L23" s="258"/>
      <c r="M23" s="293"/>
      <c r="N23" s="291">
        <v>0.53600000000000003</v>
      </c>
      <c r="O23" s="291">
        <v>0.54900000000000004</v>
      </c>
      <c r="P23" s="291">
        <v>0.56699999999999995</v>
      </c>
      <c r="Q23" s="292">
        <v>0.57399999999999995</v>
      </c>
      <c r="R23" s="292">
        <v>0.60599999999999998</v>
      </c>
      <c r="S23" s="292">
        <v>0.63600000000000001</v>
      </c>
      <c r="T23" s="292">
        <v>0.69</v>
      </c>
      <c r="U23" s="292">
        <v>0.69299999999999995</v>
      </c>
      <c r="V23" s="598"/>
    </row>
    <row r="24" spans="2:24" x14ac:dyDescent="0.2">
      <c r="L24" s="258"/>
      <c r="V24" s="598"/>
    </row>
    <row r="25" spans="2:24" s="10" customFormat="1" ht="12.75" customHeight="1" x14ac:dyDescent="0.2">
      <c r="B25" s="10" t="s">
        <v>37</v>
      </c>
      <c r="D25" s="112"/>
      <c r="E25" s="112"/>
      <c r="F25" s="112"/>
      <c r="G25" s="112"/>
      <c r="H25" s="258"/>
      <c r="I25" s="258"/>
      <c r="J25" s="258"/>
      <c r="K25" s="258"/>
      <c r="L25" s="258"/>
      <c r="M25" s="258"/>
      <c r="N25" s="295"/>
      <c r="O25" s="295"/>
      <c r="P25" s="295"/>
      <c r="Q25" s="295"/>
      <c r="R25" s="296"/>
      <c r="S25" s="296"/>
      <c r="T25" s="296"/>
      <c r="U25" s="296"/>
    </row>
    <row r="26" spans="2:24" s="10" customFormat="1" ht="3" customHeight="1" x14ac:dyDescent="0.2">
      <c r="D26" s="74"/>
      <c r="E26" s="74"/>
      <c r="F26" s="74"/>
      <c r="G26" s="74"/>
      <c r="H26" s="297"/>
      <c r="I26" s="258"/>
      <c r="J26" s="258"/>
      <c r="K26" s="258"/>
      <c r="L26" s="258"/>
      <c r="M26" s="258"/>
      <c r="N26" s="298"/>
      <c r="O26" s="298"/>
      <c r="P26" s="298"/>
      <c r="Q26" s="298"/>
      <c r="R26" s="296"/>
      <c r="S26" s="296"/>
      <c r="T26" s="296"/>
      <c r="U26" s="296"/>
    </row>
    <row r="27" spans="2:24" s="21" customFormat="1" ht="12.75" customHeight="1" x14ac:dyDescent="0.2">
      <c r="B27" s="271">
        <v>1</v>
      </c>
      <c r="C27" s="64" t="s">
        <v>176</v>
      </c>
      <c r="D27" s="299"/>
      <c r="E27" s="299"/>
      <c r="F27" s="299"/>
      <c r="G27" s="299"/>
      <c r="H27" s="299"/>
      <c r="I27" s="300"/>
      <c r="J27" s="300"/>
      <c r="K27" s="300"/>
      <c r="L27" s="300"/>
      <c r="M27" s="300"/>
      <c r="N27" s="295"/>
      <c r="O27" s="295"/>
      <c r="P27" s="296"/>
      <c r="Q27" s="296"/>
      <c r="R27" s="296"/>
      <c r="S27" s="296"/>
      <c r="T27" s="296"/>
      <c r="U27" s="296"/>
    </row>
    <row r="28" spans="2:24" s="10" customFormat="1" ht="12.75" customHeight="1" x14ac:dyDescent="0.2">
      <c r="B28" s="131" t="s">
        <v>39</v>
      </c>
      <c r="C28" s="649" t="s">
        <v>177</v>
      </c>
      <c r="D28" s="650"/>
      <c r="E28" s="650"/>
      <c r="F28" s="650"/>
      <c r="G28" s="650"/>
      <c r="H28" s="650"/>
      <c r="I28" s="650"/>
      <c r="J28" s="650"/>
      <c r="K28" s="650"/>
      <c r="L28" s="650"/>
      <c r="M28" s="650"/>
      <c r="N28" s="650"/>
      <c r="O28" s="650"/>
      <c r="P28" s="171"/>
      <c r="U28" s="574"/>
    </row>
    <row r="29" spans="2:24" s="10" customFormat="1" ht="12.75" customHeight="1" x14ac:dyDescent="0.2">
      <c r="B29" s="271">
        <v>3</v>
      </c>
      <c r="C29" s="621" t="s">
        <v>337</v>
      </c>
      <c r="D29" s="621"/>
      <c r="E29" s="621"/>
      <c r="F29" s="621"/>
      <c r="G29" s="621"/>
      <c r="H29" s="621"/>
      <c r="I29" s="621"/>
      <c r="J29" s="621"/>
      <c r="K29" s="621"/>
      <c r="L29" s="621"/>
      <c r="M29" s="621"/>
      <c r="N29" s="621"/>
      <c r="O29" s="621"/>
      <c r="P29" s="621"/>
      <c r="Q29" s="621"/>
      <c r="R29" s="621"/>
      <c r="S29" s="621"/>
      <c r="T29" s="621"/>
      <c r="U29" s="621"/>
      <c r="V29" s="621"/>
      <c r="W29" s="621"/>
      <c r="X29" s="621"/>
    </row>
    <row r="30" spans="2:24" s="10" customFormat="1" ht="12.75" customHeight="1" x14ac:dyDescent="0.2">
      <c r="K30" s="574"/>
      <c r="U30" s="574"/>
    </row>
    <row r="31" spans="2:24" s="10" customFormat="1" ht="12.75" customHeight="1" x14ac:dyDescent="0.2">
      <c r="K31" s="574"/>
      <c r="U31" s="574"/>
    </row>
    <row r="32" spans="2:24" s="10" customFormat="1" ht="12.75" customHeight="1" x14ac:dyDescent="0.2">
      <c r="K32" s="574"/>
      <c r="U32" s="574"/>
    </row>
    <row r="33" spans="11:21" s="227" customFormat="1" ht="12.75" customHeight="1" x14ac:dyDescent="0.2">
      <c r="K33" s="575"/>
      <c r="U33" s="575"/>
    </row>
    <row r="34" spans="11:21" s="10" customFormat="1" ht="12.75" customHeight="1" x14ac:dyDescent="0.2">
      <c r="K34" s="574"/>
      <c r="U34" s="574"/>
    </row>
    <row r="35" spans="11:21" s="10" customFormat="1" x14ac:dyDescent="0.2">
      <c r="K35" s="574"/>
      <c r="U35" s="574"/>
    </row>
    <row r="36" spans="11:21" s="10" customFormat="1" x14ac:dyDescent="0.2">
      <c r="K36" s="574"/>
      <c r="U36" s="574"/>
    </row>
    <row r="37" spans="11:21" s="10" customFormat="1" x14ac:dyDescent="0.2">
      <c r="K37" s="574"/>
      <c r="U37" s="574"/>
    </row>
    <row r="38" spans="11:21" s="10" customFormat="1" x14ac:dyDescent="0.2">
      <c r="K38" s="574"/>
      <c r="U38" s="574"/>
    </row>
    <row r="39" spans="11:21" s="10" customFormat="1" x14ac:dyDescent="0.2">
      <c r="K39" s="574"/>
      <c r="U39" s="574"/>
    </row>
    <row r="40" spans="11:21" s="10" customFormat="1" x14ac:dyDescent="0.2">
      <c r="K40" s="574"/>
      <c r="U40" s="574"/>
    </row>
    <row r="41" spans="11:21" s="10" customFormat="1" x14ac:dyDescent="0.2">
      <c r="K41" s="574"/>
      <c r="U41" s="574"/>
    </row>
    <row r="42" spans="11:21" s="10" customFormat="1" x14ac:dyDescent="0.2">
      <c r="K42" s="574"/>
      <c r="U42" s="574"/>
    </row>
    <row r="43" spans="11:21" s="10" customFormat="1" x14ac:dyDescent="0.2">
      <c r="K43" s="574"/>
      <c r="U43" s="574"/>
    </row>
    <row r="44" spans="11:21" s="10" customFormat="1" x14ac:dyDescent="0.2">
      <c r="K44" s="574"/>
      <c r="U44" s="574"/>
    </row>
    <row r="45" spans="11:21" s="10" customFormat="1" x14ac:dyDescent="0.2">
      <c r="K45" s="574"/>
      <c r="U45" s="574"/>
    </row>
    <row r="46" spans="11:21" s="10" customFormat="1" x14ac:dyDescent="0.2">
      <c r="K46" s="574"/>
      <c r="U46" s="574"/>
    </row>
    <row r="47" spans="11:21" s="21" customFormat="1" x14ac:dyDescent="0.2"/>
    <row r="48" spans="11:21" s="21" customFormat="1" x14ac:dyDescent="0.2"/>
    <row r="49" spans="11:21" s="10" customFormat="1" x14ac:dyDescent="0.2">
      <c r="K49" s="574"/>
      <c r="U49" s="574"/>
    </row>
    <row r="50" spans="11:21" s="10" customFormat="1" x14ac:dyDescent="0.2">
      <c r="K50" s="574"/>
      <c r="U50" s="574"/>
    </row>
    <row r="51" spans="11:21" s="10" customFormat="1" x14ac:dyDescent="0.2">
      <c r="K51" s="574"/>
      <c r="U51" s="574"/>
    </row>
    <row r="52" spans="11:21" s="10" customFormat="1" x14ac:dyDescent="0.2">
      <c r="K52" s="574"/>
      <c r="U52" s="574"/>
    </row>
    <row r="53" spans="11:21" s="10" customFormat="1" x14ac:dyDescent="0.2">
      <c r="K53" s="574"/>
      <c r="U53" s="574"/>
    </row>
    <row r="54" spans="11:21" s="10" customFormat="1" x14ac:dyDescent="0.2">
      <c r="K54" s="574"/>
      <c r="U54" s="574"/>
    </row>
    <row r="55" spans="11:21" s="10" customFormat="1" x14ac:dyDescent="0.2">
      <c r="K55" s="574"/>
      <c r="U55" s="574"/>
    </row>
    <row r="56" spans="11:21" s="10" customFormat="1" x14ac:dyDescent="0.2">
      <c r="K56" s="574"/>
      <c r="U56" s="574"/>
    </row>
    <row r="57" spans="11:21" s="10" customFormat="1" x14ac:dyDescent="0.2">
      <c r="K57" s="574"/>
      <c r="U57" s="574"/>
    </row>
    <row r="58" spans="11:21" s="10" customFormat="1" x14ac:dyDescent="0.2">
      <c r="K58" s="574"/>
      <c r="U58" s="574"/>
    </row>
    <row r="59" spans="11:21" s="21" customFormat="1" x14ac:dyDescent="0.2"/>
    <row r="60" spans="11:21" s="10" customFormat="1" x14ac:dyDescent="0.2">
      <c r="K60" s="574"/>
      <c r="U60" s="574"/>
    </row>
    <row r="61" spans="11:21" s="10" customFormat="1" x14ac:dyDescent="0.2">
      <c r="K61" s="574"/>
      <c r="U61" s="574"/>
    </row>
    <row r="62" spans="11:21" s="10" customFormat="1" x14ac:dyDescent="0.2">
      <c r="K62" s="574"/>
      <c r="U62" s="574"/>
    </row>
    <row r="63" spans="11:21" s="10" customFormat="1" x14ac:dyDescent="0.2">
      <c r="K63" s="574"/>
      <c r="U63" s="574"/>
    </row>
    <row r="64" spans="11:21" s="10" customFormat="1" x14ac:dyDescent="0.2">
      <c r="K64" s="574"/>
      <c r="U64" s="574"/>
    </row>
    <row r="65" spans="11:21" s="10" customFormat="1" x14ac:dyDescent="0.2">
      <c r="K65" s="574"/>
      <c r="U65" s="574"/>
    </row>
    <row r="66" spans="11:21" s="10" customFormat="1" x14ac:dyDescent="0.2">
      <c r="K66" s="574"/>
      <c r="U66" s="574"/>
    </row>
    <row r="67" spans="11:21" s="10" customFormat="1" x14ac:dyDescent="0.2">
      <c r="K67" s="574"/>
      <c r="U67" s="574"/>
    </row>
    <row r="68" spans="11:21" s="21" customFormat="1" x14ac:dyDescent="0.2"/>
    <row r="69" spans="11:21" s="10" customFormat="1" x14ac:dyDescent="0.2">
      <c r="K69" s="574"/>
      <c r="U69" s="574"/>
    </row>
    <row r="70" spans="11:21" s="21" customFormat="1" x14ac:dyDescent="0.2"/>
    <row r="71" spans="11:21" s="10" customFormat="1" x14ac:dyDescent="0.2">
      <c r="K71" s="574"/>
      <c r="U71" s="574"/>
    </row>
    <row r="72" spans="11:21" s="10" customFormat="1" x14ac:dyDescent="0.2">
      <c r="K72" s="574"/>
      <c r="U72" s="574"/>
    </row>
    <row r="73" spans="11:21" s="10" customFormat="1" x14ac:dyDescent="0.2">
      <c r="K73" s="574"/>
      <c r="U73" s="574"/>
    </row>
    <row r="74" spans="11:21" s="10" customFormat="1" x14ac:dyDescent="0.2">
      <c r="K74" s="574"/>
      <c r="U74" s="574"/>
    </row>
    <row r="75" spans="11:21" s="10" customFormat="1" x14ac:dyDescent="0.2">
      <c r="K75" s="574"/>
      <c r="U75" s="574"/>
    </row>
    <row r="76" spans="11:21" s="10" customFormat="1" x14ac:dyDescent="0.2">
      <c r="K76" s="574"/>
      <c r="U76" s="574"/>
    </row>
    <row r="77" spans="11:21" s="10" customFormat="1" x14ac:dyDescent="0.2">
      <c r="K77" s="574"/>
      <c r="U77" s="574"/>
    </row>
    <row r="78" spans="11:21" s="10" customFormat="1" x14ac:dyDescent="0.2">
      <c r="K78" s="574"/>
      <c r="U78" s="574"/>
    </row>
    <row r="79" spans="11:21" s="21" customFormat="1" x14ac:dyDescent="0.2"/>
    <row r="80" spans="11:21" s="10" customFormat="1" x14ac:dyDescent="0.2">
      <c r="K80" s="574"/>
      <c r="U80" s="574"/>
    </row>
    <row r="81" spans="3:21" s="10" customFormat="1" x14ac:dyDescent="0.2">
      <c r="K81" s="574"/>
      <c r="U81" s="574"/>
    </row>
    <row r="82" spans="3:21" s="10" customFormat="1" x14ac:dyDescent="0.2">
      <c r="K82" s="574"/>
      <c r="U82" s="574"/>
    </row>
    <row r="83" spans="3:21" s="10" customFormat="1" x14ac:dyDescent="0.2">
      <c r="K83" s="574"/>
      <c r="U83" s="574"/>
    </row>
    <row r="84" spans="3:21" s="10" customFormat="1" x14ac:dyDescent="0.2">
      <c r="K84" s="574"/>
      <c r="U84" s="574"/>
    </row>
    <row r="85" spans="3:21" s="21" customFormat="1" x14ac:dyDescent="0.2"/>
    <row r="86" spans="3:21" s="21" customFormat="1" x14ac:dyDescent="0.2"/>
    <row r="87" spans="3:21" s="21" customFormat="1" x14ac:dyDescent="0.2"/>
    <row r="88" spans="3:21" s="10" customFormat="1" x14ac:dyDescent="0.2">
      <c r="K88" s="574"/>
      <c r="U88" s="574"/>
    </row>
    <row r="89" spans="3:21" s="10" customFormat="1" x14ac:dyDescent="0.2">
      <c r="K89" s="574"/>
      <c r="U89" s="574"/>
    </row>
    <row r="90" spans="3:21" s="10" customFormat="1" x14ac:dyDescent="0.2">
      <c r="C90" s="641"/>
      <c r="D90" s="641"/>
      <c r="E90" s="641"/>
      <c r="F90" s="641"/>
      <c r="G90" s="641"/>
      <c r="H90" s="641"/>
      <c r="I90" s="641"/>
      <c r="J90" s="641"/>
      <c r="K90" s="641"/>
      <c r="L90" s="641"/>
      <c r="M90" s="641"/>
      <c r="N90" s="641"/>
      <c r="O90" s="641"/>
      <c r="P90" s="641"/>
      <c r="U90" s="574"/>
    </row>
    <row r="91" spans="3:21" s="10" customFormat="1" x14ac:dyDescent="0.2">
      <c r="C91" s="641"/>
      <c r="D91" s="641"/>
      <c r="E91" s="641"/>
      <c r="F91" s="641"/>
      <c r="G91" s="641"/>
      <c r="H91" s="641"/>
      <c r="I91" s="641"/>
      <c r="J91" s="641"/>
      <c r="K91" s="641"/>
      <c r="L91" s="641"/>
      <c r="M91" s="641"/>
      <c r="N91" s="641"/>
      <c r="O91" s="641"/>
      <c r="P91" s="641"/>
      <c r="U91" s="574"/>
    </row>
    <row r="92" spans="3:21" s="10" customFormat="1" ht="14.25" customHeight="1" x14ac:dyDescent="0.2">
      <c r="C92" s="641"/>
      <c r="D92" s="641"/>
      <c r="E92" s="641"/>
      <c r="F92" s="641"/>
      <c r="G92" s="641"/>
      <c r="H92" s="641"/>
      <c r="I92" s="641"/>
      <c r="J92" s="641"/>
      <c r="K92" s="641"/>
      <c r="L92" s="641"/>
      <c r="M92" s="641"/>
      <c r="N92" s="641"/>
      <c r="O92" s="641"/>
      <c r="P92" s="641"/>
      <c r="U92" s="574"/>
    </row>
    <row r="93" spans="3:21" s="10" customFormat="1" ht="14.25" customHeight="1" x14ac:dyDescent="0.2">
      <c r="C93" s="641"/>
      <c r="D93" s="641"/>
      <c r="E93" s="641"/>
      <c r="F93" s="641"/>
      <c r="G93" s="641"/>
      <c r="H93" s="641"/>
      <c r="I93" s="641"/>
      <c r="J93" s="641"/>
      <c r="K93" s="641"/>
      <c r="L93" s="641"/>
      <c r="M93" s="641"/>
      <c r="N93" s="641"/>
      <c r="O93" s="641"/>
      <c r="P93" s="641"/>
      <c r="U93" s="574"/>
    </row>
    <row r="94" spans="3:21" s="10" customFormat="1" x14ac:dyDescent="0.2">
      <c r="K94" s="574"/>
      <c r="U94" s="574"/>
    </row>
    <row r="95" spans="3:21" s="10" customFormat="1" x14ac:dyDescent="0.2">
      <c r="K95" s="574"/>
      <c r="U95" s="574"/>
    </row>
    <row r="96" spans="3:21" s="10" customFormat="1" x14ac:dyDescent="0.2">
      <c r="K96" s="574"/>
      <c r="U96" s="574"/>
    </row>
    <row r="97" spans="11:21" s="10" customFormat="1" x14ac:dyDescent="0.2">
      <c r="K97" s="574"/>
      <c r="U97" s="574"/>
    </row>
    <row r="98" spans="11:21" s="10" customFormat="1" x14ac:dyDescent="0.2">
      <c r="K98" s="574"/>
      <c r="U98" s="574"/>
    </row>
    <row r="99" spans="11:21" s="10" customFormat="1" x14ac:dyDescent="0.2">
      <c r="K99" s="574"/>
      <c r="U99" s="574"/>
    </row>
    <row r="100" spans="11:21" s="10" customFormat="1" x14ac:dyDescent="0.2">
      <c r="K100" s="574"/>
      <c r="U100" s="574"/>
    </row>
    <row r="101" spans="11:21" s="10" customFormat="1" x14ac:dyDescent="0.2">
      <c r="K101" s="574"/>
      <c r="U101" s="574"/>
    </row>
    <row r="102" spans="11:21" s="10" customFormat="1" x14ac:dyDescent="0.2">
      <c r="K102" s="574"/>
      <c r="U102" s="574"/>
    </row>
    <row r="103" spans="11:21" s="10" customFormat="1" x14ac:dyDescent="0.2">
      <c r="K103" s="574"/>
      <c r="U103" s="574"/>
    </row>
    <row r="104" spans="11:21" s="10" customFormat="1" x14ac:dyDescent="0.2">
      <c r="K104" s="574"/>
      <c r="U104" s="574"/>
    </row>
    <row r="105" spans="11:21" s="10" customFormat="1" x14ac:dyDescent="0.2">
      <c r="K105" s="574"/>
      <c r="U105" s="574"/>
    </row>
    <row r="106" spans="11:21" s="10" customFormat="1" x14ac:dyDescent="0.2">
      <c r="K106" s="574"/>
      <c r="U106" s="574"/>
    </row>
    <row r="107" spans="11:21" s="10" customFormat="1" x14ac:dyDescent="0.2">
      <c r="K107" s="574"/>
      <c r="U107" s="574"/>
    </row>
    <row r="108" spans="11:21" s="10" customFormat="1" x14ac:dyDescent="0.2">
      <c r="K108" s="574"/>
      <c r="U108" s="574"/>
    </row>
    <row r="109" spans="11:21" s="10" customFormat="1" x14ac:dyDescent="0.2">
      <c r="K109" s="574"/>
      <c r="U109" s="574"/>
    </row>
    <row r="110" spans="11:21" s="10" customFormat="1" x14ac:dyDescent="0.2">
      <c r="K110" s="574"/>
      <c r="U110" s="574"/>
    </row>
    <row r="111" spans="11:21" s="10" customFormat="1" x14ac:dyDescent="0.2">
      <c r="K111" s="574"/>
      <c r="U111" s="574"/>
    </row>
    <row r="112" spans="11:21" s="10" customFormat="1" x14ac:dyDescent="0.2">
      <c r="K112" s="574"/>
      <c r="U112" s="574"/>
    </row>
    <row r="113" spans="11:21" s="10" customFormat="1" x14ac:dyDescent="0.2">
      <c r="K113" s="574"/>
      <c r="U113" s="574"/>
    </row>
    <row r="114" spans="11:21" s="10" customFormat="1" x14ac:dyDescent="0.2">
      <c r="K114" s="574"/>
      <c r="U114" s="574"/>
    </row>
    <row r="115" spans="11:21" s="10" customFormat="1" x14ac:dyDescent="0.2">
      <c r="K115" s="574"/>
      <c r="U115" s="574"/>
    </row>
    <row r="116" spans="11:21" s="10" customFormat="1" x14ac:dyDescent="0.2">
      <c r="K116" s="574"/>
      <c r="U116" s="574"/>
    </row>
    <row r="117" spans="11:21" s="10" customFormat="1" x14ac:dyDescent="0.2">
      <c r="K117" s="574"/>
      <c r="U117" s="574"/>
    </row>
    <row r="118" spans="11:21" s="10" customFormat="1" x14ac:dyDescent="0.2">
      <c r="K118" s="574"/>
      <c r="U118" s="574"/>
    </row>
    <row r="119" spans="11:21" s="10" customFormat="1" x14ac:dyDescent="0.2">
      <c r="K119" s="574"/>
      <c r="U119" s="574"/>
    </row>
    <row r="120" spans="11:21" s="10" customFormat="1" x14ac:dyDescent="0.2">
      <c r="K120" s="574"/>
      <c r="U120" s="574"/>
    </row>
    <row r="121" spans="11:21" s="10" customFormat="1" x14ac:dyDescent="0.2">
      <c r="K121" s="574"/>
      <c r="U121" s="574"/>
    </row>
    <row r="122" spans="11:21" s="10" customFormat="1" x14ac:dyDescent="0.2">
      <c r="K122" s="574"/>
      <c r="U122" s="574"/>
    </row>
    <row r="123" spans="11:21" s="10" customFormat="1" x14ac:dyDescent="0.2">
      <c r="K123" s="574"/>
      <c r="U123" s="574"/>
    </row>
    <row r="124" spans="11:21" s="10" customFormat="1" x14ac:dyDescent="0.2">
      <c r="K124" s="574"/>
      <c r="U124" s="574"/>
    </row>
    <row r="125" spans="11:21" s="10" customFormat="1" x14ac:dyDescent="0.2">
      <c r="K125" s="574"/>
      <c r="U125" s="574"/>
    </row>
    <row r="126" spans="11:21" s="10" customFormat="1" x14ac:dyDescent="0.2">
      <c r="K126" s="574"/>
      <c r="U126" s="574"/>
    </row>
    <row r="127" spans="11:21" s="10" customFormat="1" x14ac:dyDescent="0.2">
      <c r="K127" s="574"/>
      <c r="U127" s="574"/>
    </row>
    <row r="128" spans="11:21" s="10" customFormat="1" x14ac:dyDescent="0.2">
      <c r="K128" s="574"/>
      <c r="U128" s="574"/>
    </row>
    <row r="129" spans="11:21" s="10" customFormat="1" x14ac:dyDescent="0.2">
      <c r="K129" s="574"/>
      <c r="U129" s="574"/>
    </row>
    <row r="130" spans="11:21" s="10" customFormat="1" x14ac:dyDescent="0.2">
      <c r="K130" s="574"/>
      <c r="U130" s="574"/>
    </row>
    <row r="131" spans="11:21" s="10" customFormat="1" x14ac:dyDescent="0.2">
      <c r="K131" s="574"/>
      <c r="U131" s="574"/>
    </row>
    <row r="132" spans="11:21" s="10" customFormat="1" x14ac:dyDescent="0.2">
      <c r="K132" s="574"/>
      <c r="U132" s="574"/>
    </row>
    <row r="133" spans="11:21" s="10" customFormat="1" x14ac:dyDescent="0.2">
      <c r="K133" s="574"/>
      <c r="U133" s="574"/>
    </row>
    <row r="134" spans="11:21" s="10" customFormat="1" x14ac:dyDescent="0.2">
      <c r="K134" s="574"/>
      <c r="U134" s="574"/>
    </row>
    <row r="135" spans="11:21" s="10" customFormat="1" x14ac:dyDescent="0.2">
      <c r="K135" s="574"/>
      <c r="U135" s="574"/>
    </row>
    <row r="136" spans="11:21" s="10" customFormat="1" x14ac:dyDescent="0.2">
      <c r="K136" s="574"/>
      <c r="U136" s="574"/>
    </row>
    <row r="137" spans="11:21" s="10" customFormat="1" x14ac:dyDescent="0.2">
      <c r="K137" s="574"/>
      <c r="U137" s="574"/>
    </row>
    <row r="138" spans="11:21" s="10" customFormat="1" x14ac:dyDescent="0.2">
      <c r="K138" s="574"/>
      <c r="U138" s="574"/>
    </row>
    <row r="139" spans="11:21" s="10" customFormat="1" x14ac:dyDescent="0.2">
      <c r="K139" s="574"/>
      <c r="U139" s="574"/>
    </row>
    <row r="140" spans="11:21" s="10" customFormat="1" x14ac:dyDescent="0.2">
      <c r="K140" s="574"/>
      <c r="U140" s="574"/>
    </row>
    <row r="141" spans="11:21" s="10" customFormat="1" x14ac:dyDescent="0.2">
      <c r="K141" s="574"/>
      <c r="U141" s="574"/>
    </row>
    <row r="142" spans="11:21" s="10" customFormat="1" x14ac:dyDescent="0.2">
      <c r="K142" s="574"/>
      <c r="U142" s="574"/>
    </row>
    <row r="143" spans="11:21" s="10" customFormat="1" x14ac:dyDescent="0.2">
      <c r="K143" s="574"/>
      <c r="U143" s="574"/>
    </row>
    <row r="144" spans="11:21" s="10" customFormat="1" x14ac:dyDescent="0.2">
      <c r="K144" s="574"/>
      <c r="U144" s="574"/>
    </row>
    <row r="145" spans="11:21" s="10" customFormat="1" x14ac:dyDescent="0.2">
      <c r="K145" s="574"/>
      <c r="U145" s="574"/>
    </row>
    <row r="146" spans="11:21" s="10" customFormat="1" x14ac:dyDescent="0.2">
      <c r="K146" s="574"/>
      <c r="U146" s="574"/>
    </row>
    <row r="147" spans="11:21" s="10" customFormat="1" x14ac:dyDescent="0.2">
      <c r="K147" s="574"/>
      <c r="U147" s="574"/>
    </row>
    <row r="148" spans="11:21" s="10" customFormat="1" x14ac:dyDescent="0.2">
      <c r="K148" s="574"/>
      <c r="U148" s="574"/>
    </row>
    <row r="149" spans="11:21" s="10" customFormat="1" x14ac:dyDescent="0.2">
      <c r="K149" s="574"/>
      <c r="U149" s="574"/>
    </row>
    <row r="150" spans="11:21" s="10" customFormat="1" x14ac:dyDescent="0.2">
      <c r="K150" s="574"/>
      <c r="U150" s="574"/>
    </row>
    <row r="151" spans="11:21" s="10" customFormat="1" x14ac:dyDescent="0.2">
      <c r="K151" s="574"/>
      <c r="U151" s="574"/>
    </row>
    <row r="152" spans="11:21" s="10" customFormat="1" x14ac:dyDescent="0.2">
      <c r="K152" s="574"/>
      <c r="U152" s="574"/>
    </row>
    <row r="153" spans="11:21" s="10" customFormat="1" x14ac:dyDescent="0.2">
      <c r="K153" s="574"/>
      <c r="U153" s="574"/>
    </row>
    <row r="154" spans="11:21" s="10" customFormat="1" x14ac:dyDescent="0.2">
      <c r="K154" s="574"/>
      <c r="U154" s="574"/>
    </row>
    <row r="155" spans="11:21" s="10" customFormat="1" x14ac:dyDescent="0.2">
      <c r="K155" s="574"/>
      <c r="U155" s="574"/>
    </row>
    <row r="156" spans="11:21" s="10" customFormat="1" x14ac:dyDescent="0.2">
      <c r="K156" s="574"/>
      <c r="U156" s="574"/>
    </row>
    <row r="157" spans="11:21" s="10" customFormat="1" x14ac:dyDescent="0.2">
      <c r="K157" s="574"/>
      <c r="U157" s="574"/>
    </row>
    <row r="158" spans="11:21" s="10" customFormat="1" x14ac:dyDescent="0.2">
      <c r="K158" s="574"/>
      <c r="U158" s="574"/>
    </row>
    <row r="159" spans="11:21" s="10" customFormat="1" x14ac:dyDescent="0.2">
      <c r="K159" s="574"/>
      <c r="U159" s="574"/>
    </row>
    <row r="160" spans="11:21" s="10" customFormat="1" x14ac:dyDescent="0.2">
      <c r="K160" s="574"/>
      <c r="U160" s="574"/>
    </row>
    <row r="161" spans="11:21" s="10" customFormat="1" x14ac:dyDescent="0.2">
      <c r="K161" s="574"/>
      <c r="U161" s="574"/>
    </row>
    <row r="162" spans="11:21" s="10" customFormat="1" x14ac:dyDescent="0.2">
      <c r="K162" s="574"/>
      <c r="U162" s="574"/>
    </row>
    <row r="163" spans="11:21" s="10" customFormat="1" x14ac:dyDescent="0.2">
      <c r="K163" s="574"/>
      <c r="U163" s="574"/>
    </row>
    <row r="164" spans="11:21" s="10" customFormat="1" x14ac:dyDescent="0.2">
      <c r="K164" s="574"/>
      <c r="U164" s="574"/>
    </row>
  </sheetData>
  <sheetProtection formatCells="0" formatColumns="0" formatRows="0" sort="0" autoFilter="0" pivotTables="0"/>
  <mergeCells count="6">
    <mergeCell ref="N1:V1"/>
    <mergeCell ref="C92:P93"/>
    <mergeCell ref="C90:P91"/>
    <mergeCell ref="C28:O28"/>
    <mergeCell ref="D1:L1"/>
    <mergeCell ref="C29:X29"/>
  </mergeCells>
  <conditionalFormatting sqref="E83:G84 D82:D83 H82:M83">
    <cfRule type="cellIs" dxfId="3" priority="1" stopIfTrue="1" operator="lessThan">
      <formula>0</formula>
    </cfRule>
  </conditionalFormatting>
  <hyperlinks>
    <hyperlink ref="A1" location="Index!A1" display="Index"/>
  </hyperlinks>
  <pageMargins left="0.74803149606299213" right="0.74803149606299213" top="0.98425196850393704" bottom="0.98425196850393704" header="0.51181102362204722" footer="0.51181102362204722"/>
  <pageSetup paperSize="9" scale="57" orientation="landscape" horizontalDpi="300" verticalDpi="300" r:id="rId1"/>
  <headerFooter alignWithMargins="0">
    <oddHeader>&amp;L&amp;"Vodafone Rg,Regular"Vodafone Group Plc&amp;C&amp;"Vodafone Rg,Regular"12 Smartphones</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AF40"/>
  <sheetViews>
    <sheetView showGridLines="0" zoomScaleNormal="100" workbookViewId="0"/>
  </sheetViews>
  <sheetFormatPr defaultRowHeight="12.75" x14ac:dyDescent="0.2"/>
  <cols>
    <col min="1" max="1" width="5.42578125" style="60" customWidth="1"/>
    <col min="2" max="2" width="4.28515625" style="42" customWidth="1"/>
    <col min="3" max="3" width="24.140625" style="60" customWidth="1"/>
    <col min="4" max="5" width="11.140625" style="225" customWidth="1"/>
    <col min="6" max="7" width="10.28515625" style="225" customWidth="1"/>
    <col min="8" max="11" width="11.140625" style="225" customWidth="1"/>
    <col min="12" max="12" width="11.140625" style="226" customWidth="1"/>
    <col min="13" max="13" width="4.140625" style="346" customWidth="1"/>
    <col min="14" max="15" width="11.140625" style="225" customWidth="1"/>
    <col min="16" max="17" width="10.28515625" style="225" customWidth="1"/>
    <col min="18" max="21" width="11.140625" style="225" customWidth="1"/>
    <col min="22" max="22" width="11.140625" style="226" customWidth="1"/>
    <col min="23" max="23" width="4.140625" style="346" customWidth="1"/>
    <col min="24" max="24" width="9.85546875" style="225" customWidth="1"/>
    <col min="25" max="27" width="10.28515625" style="225" customWidth="1"/>
    <col min="28" max="28" width="9.85546875" style="225" customWidth="1"/>
    <col min="29" max="31" width="10.28515625" style="225" customWidth="1"/>
    <col min="32" max="33" width="4.140625" style="60" customWidth="1"/>
    <col min="34" max="61" width="9.140625" style="60" customWidth="1"/>
    <col min="62" max="258" width="11.42578125" style="60" customWidth="1"/>
    <col min="259" max="16384" width="9.140625" style="60"/>
  </cols>
  <sheetData>
    <row r="1" spans="1:32" s="10" customFormat="1" ht="13.5" customHeight="1" x14ac:dyDescent="0.2">
      <c r="A1" s="450" t="s">
        <v>270</v>
      </c>
      <c r="B1" s="13"/>
      <c r="D1" s="646" t="s">
        <v>255</v>
      </c>
      <c r="E1" s="646"/>
      <c r="F1" s="646"/>
      <c r="G1" s="646"/>
      <c r="H1" s="646"/>
      <c r="I1" s="646"/>
      <c r="J1" s="646"/>
      <c r="K1" s="646"/>
      <c r="L1" s="646"/>
      <c r="M1" s="245"/>
      <c r="N1" s="646" t="s">
        <v>256</v>
      </c>
      <c r="O1" s="646"/>
      <c r="P1" s="646"/>
      <c r="Q1" s="646"/>
      <c r="R1" s="646"/>
      <c r="S1" s="646"/>
      <c r="T1" s="646"/>
      <c r="U1" s="646"/>
      <c r="V1" s="646"/>
      <c r="W1" s="245"/>
    </row>
    <row r="2" spans="1:32" s="185" customFormat="1" ht="12.75" customHeight="1" x14ac:dyDescent="0.2">
      <c r="B2" s="246"/>
      <c r="D2" s="229" t="s">
        <v>7</v>
      </c>
      <c r="E2" s="229" t="s">
        <v>8</v>
      </c>
      <c r="F2" s="229" t="s">
        <v>9</v>
      </c>
      <c r="G2" s="229" t="s">
        <v>10</v>
      </c>
      <c r="H2" s="194" t="s">
        <v>11</v>
      </c>
      <c r="I2" s="230" t="s">
        <v>12</v>
      </c>
      <c r="J2" s="230" t="s">
        <v>260</v>
      </c>
      <c r="K2" s="230" t="s">
        <v>267</v>
      </c>
      <c r="L2" s="354" t="s">
        <v>297</v>
      </c>
      <c r="M2" s="351"/>
      <c r="N2" s="229" t="s">
        <v>7</v>
      </c>
      <c r="O2" s="229" t="s">
        <v>8</v>
      </c>
      <c r="P2" s="229" t="s">
        <v>9</v>
      </c>
      <c r="Q2" s="229" t="s">
        <v>10</v>
      </c>
      <c r="R2" s="194" t="s">
        <v>11</v>
      </c>
      <c r="S2" s="230" t="s">
        <v>12</v>
      </c>
      <c r="T2" s="230" t="s">
        <v>260</v>
      </c>
      <c r="U2" s="230" t="s">
        <v>267</v>
      </c>
      <c r="V2" s="354" t="s">
        <v>297</v>
      </c>
      <c r="W2" s="351"/>
    </row>
    <row r="3" spans="1:32" ht="12.75" customHeight="1" x14ac:dyDescent="0.2">
      <c r="B3" s="21" t="s">
        <v>257</v>
      </c>
      <c r="D3" s="301"/>
      <c r="E3" s="250"/>
      <c r="F3" s="250"/>
      <c r="G3" s="250"/>
      <c r="H3" s="250"/>
      <c r="I3" s="250"/>
      <c r="J3" s="250"/>
      <c r="K3" s="250"/>
      <c r="L3" s="355"/>
      <c r="M3" s="245"/>
      <c r="N3" s="301"/>
      <c r="O3" s="250"/>
      <c r="P3" s="250"/>
      <c r="Q3" s="250"/>
      <c r="R3" s="250"/>
      <c r="S3" s="250"/>
      <c r="T3" s="250"/>
      <c r="U3" s="250"/>
      <c r="V3" s="355"/>
      <c r="W3" s="245"/>
    </row>
    <row r="4" spans="1:32" ht="12.75" customHeight="1" x14ac:dyDescent="0.2">
      <c r="B4" s="21"/>
      <c r="C4" s="60" t="s">
        <v>330</v>
      </c>
      <c r="D4" s="214">
        <v>3348</v>
      </c>
      <c r="E4" s="213">
        <v>3280</v>
      </c>
      <c r="F4" s="213">
        <v>3207</v>
      </c>
      <c r="G4" s="214">
        <v>3136</v>
      </c>
      <c r="H4" s="214">
        <v>3077</v>
      </c>
      <c r="I4" s="214">
        <v>3016</v>
      </c>
      <c r="J4" s="214">
        <v>5062</v>
      </c>
      <c r="K4" s="214">
        <v>5128</v>
      </c>
      <c r="L4" s="352">
        <v>5181</v>
      </c>
      <c r="M4" s="245"/>
      <c r="N4" s="214">
        <v>-44</v>
      </c>
      <c r="O4" s="213">
        <v>-68</v>
      </c>
      <c r="P4" s="213">
        <v>-73</v>
      </c>
      <c r="Q4" s="214">
        <v>-71</v>
      </c>
      <c r="R4" s="214">
        <v>-59</v>
      </c>
      <c r="S4" s="214">
        <v>-61</v>
      </c>
      <c r="T4" s="214">
        <v>2046</v>
      </c>
      <c r="U4" s="214">
        <v>66</v>
      </c>
      <c r="V4" s="352">
        <v>53</v>
      </c>
      <c r="W4" s="245"/>
      <c r="Y4" s="519"/>
      <c r="Z4" s="519"/>
      <c r="AA4" s="519"/>
      <c r="AB4" s="519"/>
      <c r="AC4" s="519"/>
      <c r="AD4" s="519"/>
      <c r="AE4" s="519"/>
      <c r="AF4" s="519"/>
    </row>
    <row r="5" spans="1:32" s="61" customFormat="1" ht="14.25" customHeight="1" x14ac:dyDescent="0.2">
      <c r="C5" s="195" t="s">
        <v>272</v>
      </c>
      <c r="D5" s="213">
        <v>0</v>
      </c>
      <c r="E5" s="213">
        <v>0</v>
      </c>
      <c r="F5" s="213">
        <v>0</v>
      </c>
      <c r="G5" s="213">
        <v>0</v>
      </c>
      <c r="H5" s="213">
        <v>0</v>
      </c>
      <c r="I5" s="213">
        <v>0</v>
      </c>
      <c r="J5" s="213">
        <v>0</v>
      </c>
      <c r="K5" s="213">
        <v>1785</v>
      </c>
      <c r="L5" s="352">
        <v>1810</v>
      </c>
      <c r="M5" s="245"/>
      <c r="N5" s="213">
        <v>0</v>
      </c>
      <c r="O5" s="213">
        <v>0</v>
      </c>
      <c r="P5" s="213">
        <v>0</v>
      </c>
      <c r="Q5" s="213">
        <v>0</v>
      </c>
      <c r="R5" s="213">
        <v>0</v>
      </c>
      <c r="S5" s="213">
        <v>0</v>
      </c>
      <c r="T5" s="213">
        <v>0</v>
      </c>
      <c r="U5" s="213">
        <v>38</v>
      </c>
      <c r="V5" s="352">
        <v>25</v>
      </c>
      <c r="W5" s="245"/>
      <c r="Y5" s="519"/>
      <c r="Z5" s="519"/>
      <c r="AA5" s="519"/>
      <c r="AB5" s="519"/>
      <c r="AC5" s="519"/>
      <c r="AD5" s="519"/>
      <c r="AE5" s="519"/>
      <c r="AF5" s="519"/>
    </row>
    <row r="6" spans="1:32" ht="14.25" customHeight="1" x14ac:dyDescent="0.2">
      <c r="B6" s="21"/>
      <c r="C6" s="60" t="s">
        <v>28</v>
      </c>
      <c r="D6" s="213">
        <v>15</v>
      </c>
      <c r="E6" s="213">
        <v>70</v>
      </c>
      <c r="F6" s="213">
        <v>67</v>
      </c>
      <c r="G6" s="214">
        <v>87</v>
      </c>
      <c r="H6" s="214">
        <v>85</v>
      </c>
      <c r="I6" s="214">
        <v>60</v>
      </c>
      <c r="J6" s="214">
        <v>59</v>
      </c>
      <c r="K6" s="214">
        <v>59</v>
      </c>
      <c r="L6" s="352">
        <v>59</v>
      </c>
      <c r="M6" s="245"/>
      <c r="N6" s="213">
        <v>0</v>
      </c>
      <c r="O6" s="213">
        <v>55</v>
      </c>
      <c r="P6" s="213">
        <v>-3</v>
      </c>
      <c r="Q6" s="214">
        <v>20</v>
      </c>
      <c r="R6" s="214">
        <v>-2</v>
      </c>
      <c r="S6" s="214">
        <v>-25</v>
      </c>
      <c r="T6" s="214">
        <v>-1</v>
      </c>
      <c r="U6" s="214">
        <v>0</v>
      </c>
      <c r="V6" s="352">
        <v>0</v>
      </c>
      <c r="W6" s="245"/>
      <c r="Y6" s="519"/>
      <c r="Z6" s="519"/>
      <c r="AA6" s="519"/>
      <c r="AB6" s="519"/>
      <c r="AC6" s="519"/>
      <c r="AD6" s="519"/>
      <c r="AE6" s="519"/>
      <c r="AF6" s="519"/>
    </row>
    <row r="7" spans="1:32" s="61" customFormat="1" ht="12.75" customHeight="1" x14ac:dyDescent="0.2">
      <c r="B7" s="74"/>
      <c r="C7" s="363" t="s">
        <v>33</v>
      </c>
      <c r="D7" s="214">
        <v>809</v>
      </c>
      <c r="E7" s="213">
        <v>789</v>
      </c>
      <c r="F7" s="213">
        <v>772</v>
      </c>
      <c r="G7" s="214">
        <v>810</v>
      </c>
      <c r="H7" s="214">
        <v>853</v>
      </c>
      <c r="I7" s="214">
        <v>896</v>
      </c>
      <c r="J7" s="214">
        <v>953</v>
      </c>
      <c r="K7" s="214">
        <v>1026</v>
      </c>
      <c r="L7" s="352">
        <v>1074</v>
      </c>
      <c r="M7" s="245"/>
      <c r="N7" s="214">
        <v>-26</v>
      </c>
      <c r="O7" s="213">
        <v>-20</v>
      </c>
      <c r="P7" s="213">
        <v>-17</v>
      </c>
      <c r="Q7" s="214">
        <v>38</v>
      </c>
      <c r="R7" s="214">
        <v>43</v>
      </c>
      <c r="S7" s="214">
        <v>43</v>
      </c>
      <c r="T7" s="214">
        <v>57</v>
      </c>
      <c r="U7" s="214">
        <v>73</v>
      </c>
      <c r="V7" s="352">
        <v>48</v>
      </c>
      <c r="W7" s="245"/>
      <c r="Y7" s="519"/>
      <c r="Z7" s="519"/>
      <c r="AA7" s="519"/>
      <c r="AB7" s="519"/>
      <c r="AC7" s="519"/>
      <c r="AD7" s="519"/>
      <c r="AE7" s="519"/>
      <c r="AF7" s="519"/>
    </row>
    <row r="8" spans="1:32" ht="12.75" customHeight="1" x14ac:dyDescent="0.2">
      <c r="B8" s="21"/>
      <c r="C8" s="60" t="s">
        <v>136</v>
      </c>
      <c r="D8" s="214">
        <v>24</v>
      </c>
      <c r="E8" s="213">
        <v>26</v>
      </c>
      <c r="F8" s="213">
        <v>31</v>
      </c>
      <c r="G8" s="214">
        <v>35</v>
      </c>
      <c r="H8" s="214">
        <v>39</v>
      </c>
      <c r="I8" s="214">
        <v>42</v>
      </c>
      <c r="J8" s="214">
        <v>43</v>
      </c>
      <c r="K8" s="214">
        <v>42</v>
      </c>
      <c r="L8" s="352">
        <v>43</v>
      </c>
      <c r="M8" s="245"/>
      <c r="N8" s="214">
        <v>1</v>
      </c>
      <c r="O8" s="213">
        <v>2</v>
      </c>
      <c r="P8" s="213">
        <v>5</v>
      </c>
      <c r="Q8" s="214">
        <v>4</v>
      </c>
      <c r="R8" s="214">
        <v>4</v>
      </c>
      <c r="S8" s="214">
        <v>3</v>
      </c>
      <c r="T8" s="214">
        <v>1</v>
      </c>
      <c r="U8" s="214">
        <v>-1</v>
      </c>
      <c r="V8" s="352">
        <v>1</v>
      </c>
      <c r="W8" s="245"/>
      <c r="Y8" s="519"/>
      <c r="Z8" s="519"/>
      <c r="AA8" s="519"/>
      <c r="AB8" s="519"/>
      <c r="AC8" s="519"/>
      <c r="AD8" s="519"/>
      <c r="AE8" s="519"/>
      <c r="AF8" s="519"/>
    </row>
    <row r="9" spans="1:32" ht="12.75" customHeight="1" x14ac:dyDescent="0.2">
      <c r="B9" s="21"/>
      <c r="C9" s="60" t="s">
        <v>139</v>
      </c>
      <c r="D9" s="214">
        <v>189</v>
      </c>
      <c r="E9" s="213">
        <v>186</v>
      </c>
      <c r="F9" s="213">
        <v>191</v>
      </c>
      <c r="G9" s="214">
        <v>193</v>
      </c>
      <c r="H9" s="214">
        <v>193</v>
      </c>
      <c r="I9" s="214">
        <v>193</v>
      </c>
      <c r="J9" s="214">
        <v>195</v>
      </c>
      <c r="K9" s="214">
        <v>197</v>
      </c>
      <c r="L9" s="352">
        <v>201</v>
      </c>
      <c r="M9" s="245"/>
      <c r="N9" s="214">
        <v>2</v>
      </c>
      <c r="O9" s="213">
        <v>-3</v>
      </c>
      <c r="P9" s="213">
        <v>5</v>
      </c>
      <c r="Q9" s="214">
        <v>2</v>
      </c>
      <c r="R9" s="214">
        <v>0</v>
      </c>
      <c r="S9" s="214">
        <v>0</v>
      </c>
      <c r="T9" s="214">
        <v>2</v>
      </c>
      <c r="U9" s="214">
        <v>2</v>
      </c>
      <c r="V9" s="352">
        <v>4</v>
      </c>
      <c r="W9" s="245"/>
      <c r="Y9" s="519"/>
      <c r="Z9" s="519"/>
      <c r="AA9" s="519"/>
      <c r="AB9" s="519"/>
      <c r="AC9" s="519"/>
      <c r="AD9" s="519"/>
      <c r="AE9" s="519"/>
      <c r="AF9" s="519"/>
    </row>
    <row r="10" spans="1:32" s="61" customFormat="1" ht="12.75" customHeight="1" x14ac:dyDescent="0.2">
      <c r="B10" s="74"/>
      <c r="C10" s="363" t="s">
        <v>142</v>
      </c>
      <c r="D10" s="213">
        <v>102</v>
      </c>
      <c r="E10" s="213">
        <v>102</v>
      </c>
      <c r="F10" s="213">
        <v>102</v>
      </c>
      <c r="G10" s="214">
        <v>103</v>
      </c>
      <c r="H10" s="214">
        <v>113</v>
      </c>
      <c r="I10" s="214">
        <v>133</v>
      </c>
      <c r="J10" s="214">
        <v>172</v>
      </c>
      <c r="K10" s="214">
        <v>212</v>
      </c>
      <c r="L10" s="352">
        <v>245</v>
      </c>
      <c r="M10" s="245"/>
      <c r="N10" s="213">
        <v>-1</v>
      </c>
      <c r="O10" s="213">
        <v>0</v>
      </c>
      <c r="P10" s="213">
        <v>0</v>
      </c>
      <c r="Q10" s="214">
        <v>1</v>
      </c>
      <c r="R10" s="214">
        <v>10</v>
      </c>
      <c r="S10" s="214">
        <v>20</v>
      </c>
      <c r="T10" s="214">
        <v>39</v>
      </c>
      <c r="U10" s="214">
        <v>40</v>
      </c>
      <c r="V10" s="352">
        <v>33</v>
      </c>
      <c r="W10" s="245"/>
      <c r="Y10" s="519"/>
      <c r="Z10" s="519"/>
      <c r="AA10" s="519"/>
      <c r="AB10" s="519"/>
      <c r="AC10" s="519"/>
      <c r="AD10" s="519"/>
      <c r="AE10" s="519"/>
      <c r="AF10" s="519"/>
    </row>
    <row r="11" spans="1:32" ht="12.75" customHeight="1" x14ac:dyDescent="0.2">
      <c r="B11" s="21"/>
      <c r="C11" s="60" t="s">
        <v>140</v>
      </c>
      <c r="D11" s="214">
        <v>32</v>
      </c>
      <c r="E11" s="213">
        <v>34</v>
      </c>
      <c r="F11" s="213">
        <v>39</v>
      </c>
      <c r="G11" s="214">
        <v>44</v>
      </c>
      <c r="H11" s="214">
        <v>47</v>
      </c>
      <c r="I11" s="214">
        <v>49</v>
      </c>
      <c r="J11" s="214">
        <v>53</v>
      </c>
      <c r="K11" s="214">
        <v>54</v>
      </c>
      <c r="L11" s="352">
        <v>56</v>
      </c>
      <c r="M11" s="245"/>
      <c r="N11" s="214">
        <v>1</v>
      </c>
      <c r="O11" s="213">
        <v>2</v>
      </c>
      <c r="P11" s="213">
        <v>5</v>
      </c>
      <c r="Q11" s="214">
        <v>5</v>
      </c>
      <c r="R11" s="214">
        <v>3</v>
      </c>
      <c r="S11" s="214">
        <v>2</v>
      </c>
      <c r="T11" s="214">
        <v>4</v>
      </c>
      <c r="U11" s="214">
        <v>1</v>
      </c>
      <c r="V11" s="352">
        <v>2</v>
      </c>
      <c r="W11" s="245"/>
      <c r="Y11" s="519"/>
      <c r="Z11" s="519"/>
      <c r="AA11" s="519"/>
      <c r="AB11" s="519"/>
      <c r="AC11" s="519"/>
      <c r="AD11" s="519"/>
      <c r="AE11" s="519"/>
      <c r="AF11" s="519"/>
    </row>
    <row r="12" spans="1:32" s="61" customFormat="1" ht="12.75" customHeight="1" x14ac:dyDescent="0.2">
      <c r="B12" s="74"/>
      <c r="C12" s="363" t="s">
        <v>141</v>
      </c>
      <c r="D12" s="214">
        <v>0</v>
      </c>
      <c r="E12" s="213">
        <v>0</v>
      </c>
      <c r="F12" s="213">
        <v>3</v>
      </c>
      <c r="G12" s="214">
        <v>4</v>
      </c>
      <c r="H12" s="214">
        <v>5</v>
      </c>
      <c r="I12" s="214">
        <v>7</v>
      </c>
      <c r="J12" s="214">
        <v>9</v>
      </c>
      <c r="K12" s="214">
        <v>11</v>
      </c>
      <c r="L12" s="352">
        <v>15</v>
      </c>
      <c r="M12" s="245"/>
      <c r="N12" s="214">
        <v>0</v>
      </c>
      <c r="O12" s="213">
        <v>0</v>
      </c>
      <c r="P12" s="213">
        <v>3</v>
      </c>
      <c r="Q12" s="214">
        <v>1</v>
      </c>
      <c r="R12" s="214">
        <v>1</v>
      </c>
      <c r="S12" s="214">
        <v>2</v>
      </c>
      <c r="T12" s="214">
        <v>2</v>
      </c>
      <c r="U12" s="214">
        <v>2</v>
      </c>
      <c r="V12" s="352">
        <v>4</v>
      </c>
      <c r="W12" s="245"/>
      <c r="Y12" s="519"/>
      <c r="Z12" s="519"/>
      <c r="AA12" s="519"/>
      <c r="AB12" s="519"/>
      <c r="AC12" s="519"/>
      <c r="AD12" s="519"/>
      <c r="AE12" s="519"/>
      <c r="AF12" s="519"/>
    </row>
    <row r="13" spans="1:32" ht="12.75" customHeight="1" x14ac:dyDescent="0.2">
      <c r="B13" s="21"/>
      <c r="C13" s="60" t="s">
        <v>178</v>
      </c>
      <c r="D13" s="214">
        <v>5</v>
      </c>
      <c r="E13" s="213">
        <v>5</v>
      </c>
      <c r="F13" s="213">
        <v>7</v>
      </c>
      <c r="G13" s="214">
        <v>9</v>
      </c>
      <c r="H13" s="214">
        <v>10</v>
      </c>
      <c r="I13" s="214">
        <v>11</v>
      </c>
      <c r="J13" s="214">
        <v>11</v>
      </c>
      <c r="K13" s="214">
        <v>13</v>
      </c>
      <c r="L13" s="352">
        <v>14</v>
      </c>
      <c r="M13" s="245"/>
      <c r="N13" s="214">
        <v>2</v>
      </c>
      <c r="O13" s="213">
        <v>0</v>
      </c>
      <c r="P13" s="213">
        <v>2</v>
      </c>
      <c r="Q13" s="214">
        <v>2</v>
      </c>
      <c r="R13" s="214">
        <v>1</v>
      </c>
      <c r="S13" s="214">
        <v>1</v>
      </c>
      <c r="T13" s="214">
        <v>0</v>
      </c>
      <c r="U13" s="214">
        <v>2</v>
      </c>
      <c r="V13" s="352">
        <v>1</v>
      </c>
      <c r="W13" s="245"/>
      <c r="Y13" s="519"/>
      <c r="Z13" s="519"/>
      <c r="AA13" s="519"/>
      <c r="AB13" s="519"/>
      <c r="AC13" s="519"/>
      <c r="AD13" s="519"/>
      <c r="AE13" s="519"/>
      <c r="AF13" s="519"/>
    </row>
    <row r="14" spans="1:32" ht="12.75" customHeight="1" x14ac:dyDescent="0.2">
      <c r="B14" s="21"/>
      <c r="C14" s="60" t="s">
        <v>138</v>
      </c>
      <c r="D14" s="213">
        <v>0</v>
      </c>
      <c r="E14" s="213">
        <v>0</v>
      </c>
      <c r="F14" s="213">
        <v>0</v>
      </c>
      <c r="G14" s="214">
        <v>0</v>
      </c>
      <c r="H14" s="214">
        <v>0</v>
      </c>
      <c r="I14" s="214">
        <v>0</v>
      </c>
      <c r="J14" s="214">
        <v>0</v>
      </c>
      <c r="K14" s="214">
        <v>0</v>
      </c>
      <c r="L14" s="352">
        <v>0</v>
      </c>
      <c r="M14" s="245"/>
      <c r="N14" s="213">
        <v>0</v>
      </c>
      <c r="O14" s="213">
        <v>0</v>
      </c>
      <c r="P14" s="213">
        <v>0</v>
      </c>
      <c r="Q14" s="214">
        <v>0</v>
      </c>
      <c r="R14" s="214">
        <v>0</v>
      </c>
      <c r="S14" s="214">
        <v>0</v>
      </c>
      <c r="T14" s="214">
        <v>0</v>
      </c>
      <c r="U14" s="214">
        <v>0</v>
      </c>
      <c r="V14" s="352">
        <v>0</v>
      </c>
      <c r="W14" s="245"/>
      <c r="Y14" s="519"/>
      <c r="Z14" s="519"/>
      <c r="AA14" s="519"/>
      <c r="AB14" s="519"/>
      <c r="AC14" s="519"/>
      <c r="AD14" s="519"/>
      <c r="AE14" s="519"/>
      <c r="AF14" s="519"/>
    </row>
    <row r="15" spans="1:32" s="61" customFormat="1" ht="12.75" customHeight="1" x14ac:dyDescent="0.2">
      <c r="B15" s="74"/>
      <c r="C15" s="363" t="s">
        <v>143</v>
      </c>
      <c r="D15" s="214">
        <v>0</v>
      </c>
      <c r="E15" s="213">
        <v>0</v>
      </c>
      <c r="F15" s="213">
        <v>0</v>
      </c>
      <c r="G15" s="214">
        <v>0</v>
      </c>
      <c r="H15" s="214">
        <v>0</v>
      </c>
      <c r="I15" s="214">
        <v>0</v>
      </c>
      <c r="J15" s="214">
        <v>0</v>
      </c>
      <c r="K15" s="214">
        <v>0</v>
      </c>
      <c r="L15" s="352">
        <v>0</v>
      </c>
      <c r="M15" s="245"/>
      <c r="N15" s="214">
        <v>0</v>
      </c>
      <c r="O15" s="213">
        <v>0</v>
      </c>
      <c r="P15" s="213">
        <v>0</v>
      </c>
      <c r="Q15" s="214">
        <v>0</v>
      </c>
      <c r="R15" s="214">
        <v>0</v>
      </c>
      <c r="S15" s="214">
        <v>0</v>
      </c>
      <c r="T15" s="214">
        <v>0</v>
      </c>
      <c r="U15" s="214">
        <v>0</v>
      </c>
      <c r="V15" s="352">
        <v>0</v>
      </c>
      <c r="W15" s="245"/>
      <c r="Y15" s="519"/>
      <c r="Z15" s="519"/>
      <c r="AA15" s="519"/>
      <c r="AB15" s="519"/>
      <c r="AC15" s="519"/>
      <c r="AD15" s="519"/>
      <c r="AE15" s="519"/>
      <c r="AF15" s="519"/>
    </row>
    <row r="16" spans="1:32" s="61" customFormat="1" ht="12.75" customHeight="1" x14ac:dyDescent="0.2">
      <c r="B16" s="74"/>
      <c r="C16" s="363" t="s">
        <v>144</v>
      </c>
      <c r="D16" s="214">
        <v>4</v>
      </c>
      <c r="E16" s="213">
        <v>4</v>
      </c>
      <c r="F16" s="213">
        <v>4</v>
      </c>
      <c r="G16" s="214">
        <v>4</v>
      </c>
      <c r="H16" s="214">
        <v>4</v>
      </c>
      <c r="I16" s="214">
        <v>4</v>
      </c>
      <c r="J16" s="214">
        <v>4</v>
      </c>
      <c r="K16" s="214">
        <v>4</v>
      </c>
      <c r="L16" s="352">
        <v>2</v>
      </c>
      <c r="M16" s="245"/>
      <c r="N16" s="214">
        <v>0</v>
      </c>
      <c r="O16" s="213">
        <v>0</v>
      </c>
      <c r="P16" s="213">
        <v>0</v>
      </c>
      <c r="Q16" s="214">
        <v>0</v>
      </c>
      <c r="R16" s="214">
        <v>0</v>
      </c>
      <c r="S16" s="214">
        <v>0</v>
      </c>
      <c r="T16" s="214">
        <v>0</v>
      </c>
      <c r="U16" s="214">
        <v>0</v>
      </c>
      <c r="V16" s="352">
        <v>-2</v>
      </c>
      <c r="W16" s="245"/>
      <c r="Y16" s="519"/>
      <c r="Z16" s="519"/>
      <c r="AA16" s="519"/>
      <c r="AB16" s="519"/>
      <c r="AC16" s="519"/>
      <c r="AD16" s="519"/>
      <c r="AE16" s="519"/>
      <c r="AF16" s="519"/>
    </row>
    <row r="17" spans="2:32" s="77" customFormat="1" ht="12.75" customHeight="1" x14ac:dyDescent="0.2">
      <c r="B17" s="74"/>
      <c r="C17" s="77" t="s">
        <v>20</v>
      </c>
      <c r="D17" s="253">
        <v>4528</v>
      </c>
      <c r="E17" s="253">
        <v>4496</v>
      </c>
      <c r="F17" s="253">
        <v>4423</v>
      </c>
      <c r="G17" s="253">
        <v>4425</v>
      </c>
      <c r="H17" s="253">
        <v>4426</v>
      </c>
      <c r="I17" s="253">
        <v>4411</v>
      </c>
      <c r="J17" s="253">
        <v>6561</v>
      </c>
      <c r="K17" s="253">
        <v>8531</v>
      </c>
      <c r="L17" s="353">
        <v>8700</v>
      </c>
      <c r="M17" s="277"/>
      <c r="N17" s="253">
        <v>-65</v>
      </c>
      <c r="O17" s="253">
        <v>-32</v>
      </c>
      <c r="P17" s="253">
        <v>-73</v>
      </c>
      <c r="Q17" s="253">
        <v>2</v>
      </c>
      <c r="R17" s="253">
        <v>1</v>
      </c>
      <c r="S17" s="253">
        <v>-15</v>
      </c>
      <c r="T17" s="253">
        <v>2150</v>
      </c>
      <c r="U17" s="253">
        <v>223</v>
      </c>
      <c r="V17" s="353">
        <v>169</v>
      </c>
      <c r="W17" s="277"/>
      <c r="Y17" s="519"/>
      <c r="Z17" s="519"/>
      <c r="AA17" s="519"/>
      <c r="AB17" s="519"/>
      <c r="AC17" s="519"/>
      <c r="AD17" s="519"/>
      <c r="AE17" s="519"/>
      <c r="AF17" s="519"/>
    </row>
    <row r="18" spans="2:32" s="61" customFormat="1" ht="3.95" customHeight="1" x14ac:dyDescent="0.2">
      <c r="B18" s="74"/>
      <c r="C18" s="363"/>
      <c r="D18" s="254"/>
      <c r="E18" s="28"/>
      <c r="F18" s="28"/>
      <c r="G18" s="214"/>
      <c r="H18" s="214"/>
      <c r="I18" s="214"/>
      <c r="J18" s="214"/>
      <c r="K18" s="214"/>
      <c r="L18" s="352"/>
      <c r="M18" s="245"/>
      <c r="N18" s="254"/>
      <c r="O18" s="28"/>
      <c r="P18" s="28"/>
      <c r="Q18" s="214"/>
      <c r="R18" s="214"/>
      <c r="S18" s="214"/>
      <c r="T18" s="214"/>
      <c r="U18" s="214"/>
      <c r="V18" s="352"/>
      <c r="W18" s="245"/>
      <c r="Y18" s="519"/>
      <c r="Z18" s="519"/>
      <c r="AA18" s="519"/>
      <c r="AB18" s="519"/>
      <c r="AC18" s="519"/>
      <c r="AD18" s="519"/>
      <c r="AE18" s="519"/>
      <c r="AF18" s="519"/>
    </row>
    <row r="19" spans="2:32" ht="3.95" customHeight="1" x14ac:dyDescent="0.2">
      <c r="B19" s="21"/>
      <c r="D19" s="254"/>
      <c r="E19" s="28"/>
      <c r="F19" s="28"/>
      <c r="G19" s="249"/>
      <c r="H19" s="249"/>
      <c r="I19" s="249"/>
      <c r="J19" s="249"/>
      <c r="K19" s="249"/>
      <c r="L19" s="355"/>
      <c r="M19" s="245"/>
      <c r="N19" s="254"/>
      <c r="O19" s="28"/>
      <c r="P19" s="28"/>
      <c r="Q19" s="249"/>
      <c r="R19" s="249"/>
      <c r="S19" s="249"/>
      <c r="T19" s="249"/>
      <c r="U19" s="249"/>
      <c r="V19" s="355"/>
      <c r="W19" s="245"/>
      <c r="Y19" s="519"/>
      <c r="Z19" s="519"/>
      <c r="AA19" s="519"/>
      <c r="AB19" s="519"/>
      <c r="AC19" s="519"/>
      <c r="AD19" s="519"/>
      <c r="AE19" s="519"/>
      <c r="AF19" s="519"/>
    </row>
    <row r="20" spans="2:32" ht="14.25" customHeight="1" x14ac:dyDescent="0.2">
      <c r="B20" s="42" t="s">
        <v>14</v>
      </c>
      <c r="D20" s="254"/>
      <c r="E20" s="28"/>
      <c r="F20" s="28"/>
      <c r="G20" s="249"/>
      <c r="H20" s="249"/>
      <c r="I20" s="249"/>
      <c r="J20" s="249"/>
      <c r="K20" s="249"/>
      <c r="L20" s="355"/>
      <c r="M20" s="245"/>
      <c r="N20" s="254"/>
      <c r="O20" s="28"/>
      <c r="P20" s="28"/>
      <c r="Q20" s="249"/>
      <c r="R20" s="249"/>
      <c r="S20" s="249"/>
      <c r="T20" s="249"/>
      <c r="U20" s="249"/>
      <c r="V20" s="355"/>
      <c r="W20" s="245"/>
      <c r="Y20" s="519"/>
      <c r="Z20" s="519"/>
      <c r="AA20" s="519"/>
      <c r="AB20" s="519"/>
      <c r="AC20" s="519"/>
      <c r="AD20" s="519"/>
      <c r="AE20" s="519"/>
      <c r="AF20" s="519"/>
    </row>
    <row r="21" spans="2:32" ht="12.75" customHeight="1" x14ac:dyDescent="0.2">
      <c r="B21" s="21"/>
      <c r="C21" s="256" t="s">
        <v>123</v>
      </c>
      <c r="D21" s="214">
        <v>0</v>
      </c>
      <c r="E21" s="213">
        <v>0</v>
      </c>
      <c r="F21" s="213">
        <v>0</v>
      </c>
      <c r="G21" s="214">
        <v>0</v>
      </c>
      <c r="H21" s="214">
        <v>0</v>
      </c>
      <c r="I21" s="214">
        <v>0</v>
      </c>
      <c r="J21" s="214">
        <v>0</v>
      </c>
      <c r="K21" s="214">
        <v>0</v>
      </c>
      <c r="L21" s="352">
        <v>3</v>
      </c>
      <c r="M21" s="245"/>
      <c r="N21" s="214">
        <v>0</v>
      </c>
      <c r="O21" s="213">
        <v>0</v>
      </c>
      <c r="P21" s="213">
        <v>0</v>
      </c>
      <c r="Q21" s="214">
        <v>0</v>
      </c>
      <c r="R21" s="214">
        <v>0</v>
      </c>
      <c r="S21" s="214">
        <v>0</v>
      </c>
      <c r="T21" s="214">
        <v>0</v>
      </c>
      <c r="U21" s="214">
        <v>0</v>
      </c>
      <c r="V21" s="352">
        <v>3</v>
      </c>
      <c r="W21" s="245"/>
      <c r="Y21" s="519"/>
      <c r="Z21" s="519"/>
      <c r="AA21" s="519"/>
      <c r="AB21" s="519"/>
      <c r="AC21" s="519"/>
      <c r="AD21" s="519"/>
      <c r="AE21" s="519"/>
      <c r="AF21" s="519"/>
    </row>
    <row r="22" spans="2:32" ht="14.25" customHeight="1" x14ac:dyDescent="0.2">
      <c r="B22" s="21"/>
      <c r="C22" s="49" t="s">
        <v>325</v>
      </c>
      <c r="D22" s="214">
        <v>0</v>
      </c>
      <c r="E22" s="213">
        <v>0</v>
      </c>
      <c r="F22" s="213">
        <v>0</v>
      </c>
      <c r="G22" s="214">
        <v>0</v>
      </c>
      <c r="H22" s="214">
        <v>0</v>
      </c>
      <c r="I22" s="214">
        <v>0</v>
      </c>
      <c r="J22" s="214">
        <v>0</v>
      </c>
      <c r="K22" s="214">
        <v>0</v>
      </c>
      <c r="L22" s="352">
        <v>0</v>
      </c>
      <c r="M22" s="245"/>
      <c r="N22" s="214">
        <v>0</v>
      </c>
      <c r="O22" s="213">
        <v>0</v>
      </c>
      <c r="P22" s="213">
        <v>0</v>
      </c>
      <c r="Q22" s="214">
        <v>0</v>
      </c>
      <c r="R22" s="214">
        <v>0</v>
      </c>
      <c r="S22" s="214">
        <v>0</v>
      </c>
      <c r="T22" s="214">
        <v>0</v>
      </c>
      <c r="U22" s="214">
        <v>0</v>
      </c>
      <c r="V22" s="352">
        <v>0</v>
      </c>
      <c r="W22" s="245"/>
      <c r="Y22" s="519"/>
      <c r="Z22" s="519"/>
      <c r="AA22" s="519"/>
      <c r="AB22" s="519"/>
      <c r="AC22" s="519"/>
      <c r="AD22" s="519"/>
      <c r="AE22" s="519"/>
      <c r="AF22" s="519"/>
    </row>
    <row r="23" spans="2:32" ht="12.75" customHeight="1" x14ac:dyDescent="0.2">
      <c r="B23" s="21"/>
      <c r="C23" s="60" t="s">
        <v>137</v>
      </c>
      <c r="D23" s="214">
        <v>136</v>
      </c>
      <c r="E23" s="213">
        <v>136</v>
      </c>
      <c r="F23" s="213">
        <v>126</v>
      </c>
      <c r="G23" s="214">
        <v>118</v>
      </c>
      <c r="H23" s="214">
        <v>117</v>
      </c>
      <c r="I23" s="214">
        <v>81</v>
      </c>
      <c r="J23" s="214">
        <v>77</v>
      </c>
      <c r="K23" s="214">
        <v>72</v>
      </c>
      <c r="L23" s="352">
        <v>66</v>
      </c>
      <c r="M23" s="245"/>
      <c r="N23" s="214">
        <v>0</v>
      </c>
      <c r="O23" s="213">
        <v>0</v>
      </c>
      <c r="P23" s="213">
        <v>-10</v>
      </c>
      <c r="Q23" s="214">
        <v>-8</v>
      </c>
      <c r="R23" s="214">
        <v>-1</v>
      </c>
      <c r="S23" s="214">
        <v>-36</v>
      </c>
      <c r="T23" s="214">
        <v>-4</v>
      </c>
      <c r="U23" s="214">
        <v>-5</v>
      </c>
      <c r="V23" s="352">
        <v>-6</v>
      </c>
      <c r="W23" s="245"/>
      <c r="Y23" s="519"/>
      <c r="Z23" s="519"/>
      <c r="AA23" s="519"/>
      <c r="AB23" s="519"/>
      <c r="AC23" s="519"/>
      <c r="AD23" s="519"/>
      <c r="AE23" s="519"/>
      <c r="AF23" s="519"/>
    </row>
    <row r="24" spans="2:32" ht="12.75" customHeight="1" x14ac:dyDescent="0.2">
      <c r="B24" s="21"/>
      <c r="C24" s="517" t="s">
        <v>146</v>
      </c>
      <c r="D24" s="214">
        <v>123</v>
      </c>
      <c r="E24" s="213">
        <v>138</v>
      </c>
      <c r="F24" s="213">
        <v>194</v>
      </c>
      <c r="G24" s="214">
        <v>209</v>
      </c>
      <c r="H24" s="214">
        <v>220</v>
      </c>
      <c r="I24" s="214">
        <v>226</v>
      </c>
      <c r="J24" s="214">
        <v>215</v>
      </c>
      <c r="K24" s="214">
        <v>188</v>
      </c>
      <c r="L24" s="352">
        <v>205</v>
      </c>
      <c r="M24" s="245"/>
      <c r="N24" s="214">
        <v>9</v>
      </c>
      <c r="O24" s="213">
        <v>15</v>
      </c>
      <c r="P24" s="213">
        <v>56</v>
      </c>
      <c r="Q24" s="214">
        <v>15</v>
      </c>
      <c r="R24" s="214">
        <v>11</v>
      </c>
      <c r="S24" s="214">
        <v>6</v>
      </c>
      <c r="T24" s="214">
        <v>-11</v>
      </c>
      <c r="U24" s="214">
        <v>-27</v>
      </c>
      <c r="V24" s="352">
        <v>17</v>
      </c>
      <c r="W24" s="245"/>
      <c r="Y24" s="519"/>
      <c r="Z24" s="519"/>
      <c r="AA24" s="519"/>
      <c r="AB24" s="519"/>
      <c r="AC24" s="519"/>
      <c r="AD24" s="519"/>
      <c r="AE24" s="519"/>
      <c r="AF24" s="519"/>
    </row>
    <row r="25" spans="2:32" ht="14.25" customHeight="1" x14ac:dyDescent="0.2">
      <c r="B25" s="21"/>
      <c r="C25" s="60" t="s">
        <v>331</v>
      </c>
      <c r="D25" s="214">
        <v>168</v>
      </c>
      <c r="E25" s="213">
        <v>175</v>
      </c>
      <c r="F25" s="213">
        <v>179</v>
      </c>
      <c r="G25" s="214">
        <v>409</v>
      </c>
      <c r="H25" s="214">
        <v>412</v>
      </c>
      <c r="I25" s="214">
        <v>412</v>
      </c>
      <c r="J25" s="214">
        <v>410</v>
      </c>
      <c r="K25" s="214">
        <v>415</v>
      </c>
      <c r="L25" s="352">
        <v>421</v>
      </c>
      <c r="M25" s="245"/>
      <c r="N25" s="214">
        <v>3</v>
      </c>
      <c r="O25" s="213">
        <v>7</v>
      </c>
      <c r="P25" s="213">
        <v>4</v>
      </c>
      <c r="Q25" s="214">
        <v>230</v>
      </c>
      <c r="R25" s="214">
        <v>3</v>
      </c>
      <c r="S25" s="214">
        <v>0</v>
      </c>
      <c r="T25" s="214">
        <v>-2</v>
      </c>
      <c r="U25" s="214">
        <v>5</v>
      </c>
      <c r="V25" s="352">
        <v>6</v>
      </c>
      <c r="W25" s="245"/>
      <c r="Y25" s="519"/>
      <c r="Z25" s="519"/>
      <c r="AA25" s="519"/>
      <c r="AB25" s="519"/>
      <c r="AC25" s="519"/>
      <c r="AD25" s="519"/>
      <c r="AE25" s="519"/>
      <c r="AF25" s="519"/>
    </row>
    <row r="26" spans="2:32" ht="12.75" customHeight="1" x14ac:dyDescent="0.2">
      <c r="B26" s="21"/>
      <c r="C26" s="60" t="s">
        <v>179</v>
      </c>
      <c r="D26" s="213">
        <v>2</v>
      </c>
      <c r="E26" s="213">
        <v>2</v>
      </c>
      <c r="F26" s="213">
        <v>3</v>
      </c>
      <c r="G26" s="214">
        <v>3</v>
      </c>
      <c r="H26" s="214">
        <v>3</v>
      </c>
      <c r="I26" s="214">
        <v>4</v>
      </c>
      <c r="J26" s="214">
        <v>5</v>
      </c>
      <c r="K26" s="214">
        <v>6</v>
      </c>
      <c r="L26" s="352">
        <v>6</v>
      </c>
      <c r="M26" s="245"/>
      <c r="N26" s="213">
        <v>0</v>
      </c>
      <c r="O26" s="213">
        <v>0</v>
      </c>
      <c r="P26" s="213">
        <v>1</v>
      </c>
      <c r="Q26" s="214">
        <v>0</v>
      </c>
      <c r="R26" s="214">
        <v>0</v>
      </c>
      <c r="S26" s="214">
        <v>1</v>
      </c>
      <c r="T26" s="214">
        <v>1</v>
      </c>
      <c r="U26" s="214">
        <v>1</v>
      </c>
      <c r="V26" s="352">
        <v>0</v>
      </c>
      <c r="W26" s="245"/>
      <c r="Y26" s="519"/>
      <c r="Z26" s="519"/>
      <c r="AA26" s="519"/>
      <c r="AB26" s="519"/>
      <c r="AC26" s="519"/>
      <c r="AD26" s="519"/>
      <c r="AE26" s="519"/>
      <c r="AF26" s="519"/>
    </row>
    <row r="27" spans="2:32" ht="12.75" customHeight="1" x14ac:dyDescent="0.2">
      <c r="B27" s="21"/>
      <c r="C27" s="517" t="s">
        <v>147</v>
      </c>
      <c r="D27" s="214">
        <v>28</v>
      </c>
      <c r="E27" s="213">
        <v>29</v>
      </c>
      <c r="F27" s="213">
        <v>31</v>
      </c>
      <c r="G27" s="214">
        <v>33</v>
      </c>
      <c r="H27" s="214">
        <v>35</v>
      </c>
      <c r="I27" s="214">
        <v>26</v>
      </c>
      <c r="J27" s="214">
        <v>25</v>
      </c>
      <c r="K27" s="214">
        <v>28</v>
      </c>
      <c r="L27" s="352">
        <v>29</v>
      </c>
      <c r="M27" s="245"/>
      <c r="N27" s="214">
        <v>-8</v>
      </c>
      <c r="O27" s="213">
        <v>1</v>
      </c>
      <c r="P27" s="213">
        <v>2</v>
      </c>
      <c r="Q27" s="214">
        <v>2</v>
      </c>
      <c r="R27" s="214">
        <v>2</v>
      </c>
      <c r="S27" s="214">
        <v>-9</v>
      </c>
      <c r="T27" s="214">
        <v>-1</v>
      </c>
      <c r="U27" s="214">
        <v>3</v>
      </c>
      <c r="V27" s="352">
        <v>1</v>
      </c>
      <c r="W27" s="245"/>
      <c r="Y27" s="519"/>
      <c r="Z27" s="519"/>
      <c r="AA27" s="519"/>
      <c r="AB27" s="519"/>
      <c r="AC27" s="519"/>
      <c r="AD27" s="519"/>
      <c r="AE27" s="519"/>
      <c r="AF27" s="519"/>
    </row>
    <row r="28" spans="2:32" ht="12.75" customHeight="1" x14ac:dyDescent="0.2">
      <c r="B28" s="21"/>
      <c r="C28" s="77" t="s">
        <v>20</v>
      </c>
      <c r="D28" s="253">
        <v>457</v>
      </c>
      <c r="E28" s="253">
        <v>480</v>
      </c>
      <c r="F28" s="253">
        <v>533</v>
      </c>
      <c r="G28" s="253">
        <v>772</v>
      </c>
      <c r="H28" s="253">
        <v>787</v>
      </c>
      <c r="I28" s="253">
        <v>749</v>
      </c>
      <c r="J28" s="253">
        <v>732</v>
      </c>
      <c r="K28" s="253">
        <v>709</v>
      </c>
      <c r="L28" s="353">
        <v>730</v>
      </c>
      <c r="M28" s="245"/>
      <c r="N28" s="253">
        <v>4</v>
      </c>
      <c r="O28" s="253">
        <v>23</v>
      </c>
      <c r="P28" s="253">
        <v>53</v>
      </c>
      <c r="Q28" s="253">
        <v>239</v>
      </c>
      <c r="R28" s="253">
        <v>15</v>
      </c>
      <c r="S28" s="253">
        <v>-38</v>
      </c>
      <c r="T28" s="253">
        <v>-17</v>
      </c>
      <c r="U28" s="253">
        <v>-23</v>
      </c>
      <c r="V28" s="353">
        <v>21</v>
      </c>
      <c r="W28" s="245"/>
      <c r="Y28" s="519"/>
      <c r="Z28" s="519"/>
      <c r="AA28" s="519"/>
      <c r="AB28" s="519"/>
      <c r="AC28" s="519"/>
      <c r="AD28" s="519"/>
      <c r="AE28" s="519"/>
      <c r="AF28" s="519"/>
    </row>
    <row r="29" spans="2:32" s="42" customFormat="1" ht="12.75" customHeight="1" x14ac:dyDescent="0.2">
      <c r="B29" s="21"/>
      <c r="D29" s="214"/>
      <c r="E29" s="28"/>
      <c r="F29" s="28"/>
      <c r="G29" s="214"/>
      <c r="H29" s="214"/>
      <c r="I29" s="214"/>
      <c r="J29" s="214"/>
      <c r="K29" s="214"/>
      <c r="L29" s="352"/>
      <c r="M29" s="277"/>
      <c r="N29" s="214"/>
      <c r="O29" s="28"/>
      <c r="P29" s="28"/>
      <c r="Q29" s="214"/>
      <c r="R29" s="214"/>
      <c r="S29" s="214"/>
      <c r="T29" s="214"/>
      <c r="U29" s="214"/>
      <c r="V29" s="352"/>
      <c r="W29" s="277"/>
      <c r="Y29" s="519"/>
      <c r="Z29" s="519"/>
      <c r="AA29" s="519"/>
      <c r="AB29" s="519"/>
      <c r="AC29" s="519"/>
      <c r="AD29" s="519"/>
      <c r="AE29" s="519"/>
      <c r="AF29" s="519"/>
    </row>
    <row r="30" spans="2:32" s="42" customFormat="1" ht="12.75" customHeight="1" thickBot="1" x14ac:dyDescent="0.25">
      <c r="B30" s="21" t="s">
        <v>128</v>
      </c>
      <c r="D30" s="259">
        <v>4985</v>
      </c>
      <c r="E30" s="259">
        <v>4976</v>
      </c>
      <c r="F30" s="259">
        <v>4956</v>
      </c>
      <c r="G30" s="259">
        <v>5197</v>
      </c>
      <c r="H30" s="259">
        <v>5213</v>
      </c>
      <c r="I30" s="259">
        <v>5160</v>
      </c>
      <c r="J30" s="259">
        <v>7293</v>
      </c>
      <c r="K30" s="259">
        <v>9240</v>
      </c>
      <c r="L30" s="358">
        <v>9430</v>
      </c>
      <c r="M30" s="277"/>
      <c r="N30" s="259">
        <v>-61</v>
      </c>
      <c r="O30" s="259">
        <v>-9</v>
      </c>
      <c r="P30" s="259">
        <v>-20</v>
      </c>
      <c r="Q30" s="259">
        <v>241</v>
      </c>
      <c r="R30" s="259">
        <v>16</v>
      </c>
      <c r="S30" s="259">
        <v>-53</v>
      </c>
      <c r="T30" s="259">
        <v>2133</v>
      </c>
      <c r="U30" s="259">
        <v>200</v>
      </c>
      <c r="V30" s="358">
        <v>190</v>
      </c>
      <c r="W30" s="277"/>
      <c r="Y30" s="519"/>
      <c r="Z30" s="519"/>
      <c r="AA30" s="519"/>
      <c r="AB30" s="519"/>
      <c r="AC30" s="519"/>
      <c r="AD30" s="519"/>
      <c r="AE30" s="519"/>
      <c r="AF30" s="519"/>
    </row>
    <row r="31" spans="2:32" ht="3.95" customHeight="1" thickTop="1" x14ac:dyDescent="0.2">
      <c r="B31" s="21"/>
      <c r="D31" s="221"/>
      <c r="E31" s="221"/>
      <c r="F31" s="60"/>
      <c r="G31" s="221"/>
      <c r="H31" s="251"/>
      <c r="I31" s="251"/>
      <c r="J31" s="249"/>
      <c r="K31" s="249"/>
      <c r="L31" s="276"/>
      <c r="M31" s="245"/>
      <c r="N31" s="221"/>
      <c r="O31" s="221"/>
      <c r="P31" s="60"/>
      <c r="Q31" s="221"/>
      <c r="R31" s="251"/>
      <c r="S31" s="251"/>
      <c r="T31" s="249"/>
      <c r="U31" s="249"/>
      <c r="V31" s="276"/>
      <c r="W31" s="245"/>
    </row>
    <row r="32" spans="2:32" ht="12.75" customHeight="1" x14ac:dyDescent="0.2">
      <c r="B32" s="21"/>
      <c r="D32" s="221"/>
      <c r="E32" s="221"/>
      <c r="F32" s="60"/>
      <c r="G32" s="221"/>
      <c r="H32" s="251"/>
      <c r="I32" s="251"/>
      <c r="J32" s="249"/>
      <c r="K32" s="249"/>
      <c r="L32" s="276"/>
      <c r="M32" s="245"/>
      <c r="N32" s="221"/>
      <c r="O32" s="221"/>
      <c r="P32" s="60"/>
      <c r="Q32" s="221"/>
      <c r="R32" s="251"/>
      <c r="S32" s="251"/>
      <c r="T32" s="249"/>
      <c r="U32" s="249"/>
      <c r="V32" s="276"/>
      <c r="W32" s="245"/>
    </row>
    <row r="33" spans="2:24" ht="12.75" customHeight="1" x14ac:dyDescent="0.2">
      <c r="B33" s="21" t="s">
        <v>338</v>
      </c>
      <c r="D33" s="221"/>
      <c r="E33" s="221"/>
      <c r="F33" s="60"/>
      <c r="G33" s="221"/>
      <c r="H33" s="251"/>
      <c r="I33" s="251"/>
      <c r="J33" s="249"/>
      <c r="K33" s="249"/>
      <c r="L33" s="276"/>
      <c r="M33" s="245"/>
      <c r="N33" s="221"/>
      <c r="O33" s="221"/>
      <c r="P33" s="60"/>
      <c r="Q33" s="221"/>
      <c r="R33" s="251"/>
      <c r="S33" s="251"/>
      <c r="T33" s="249"/>
      <c r="U33" s="249"/>
      <c r="V33" s="276"/>
      <c r="W33" s="245"/>
    </row>
    <row r="34" spans="2:24" ht="12.75" customHeight="1" x14ac:dyDescent="0.2">
      <c r="B34" s="60"/>
      <c r="C34" s="574" t="s">
        <v>317</v>
      </c>
      <c r="D34" s="214">
        <v>1719</v>
      </c>
      <c r="E34" s="213">
        <v>1715</v>
      </c>
      <c r="F34" s="213">
        <v>1704</v>
      </c>
      <c r="G34" s="214">
        <v>1708</v>
      </c>
      <c r="H34" s="214">
        <v>1708</v>
      </c>
      <c r="I34" s="214">
        <v>1718</v>
      </c>
      <c r="J34" s="214">
        <v>1747</v>
      </c>
      <c r="K34" s="214">
        <v>1785</v>
      </c>
      <c r="L34" s="221"/>
      <c r="M34" s="245"/>
      <c r="N34" s="214">
        <v>-12</v>
      </c>
      <c r="O34" s="213">
        <v>-4</v>
      </c>
      <c r="P34" s="213">
        <v>-11</v>
      </c>
      <c r="Q34" s="214">
        <v>4</v>
      </c>
      <c r="R34" s="214">
        <v>0</v>
      </c>
      <c r="S34" s="214">
        <v>10</v>
      </c>
      <c r="T34" s="214">
        <v>29</v>
      </c>
      <c r="U34" s="214">
        <v>38</v>
      </c>
      <c r="V34" s="221"/>
      <c r="W34" s="245"/>
    </row>
    <row r="35" spans="2:24" ht="12.75" customHeight="1" x14ac:dyDescent="0.2">
      <c r="B35" s="21"/>
      <c r="D35" s="221"/>
      <c r="E35" s="221"/>
      <c r="F35" s="60"/>
      <c r="G35" s="221"/>
      <c r="H35" s="251"/>
      <c r="I35" s="251"/>
      <c r="J35" s="251"/>
      <c r="K35" s="251"/>
      <c r="L35" s="255"/>
      <c r="M35" s="245"/>
      <c r="N35" s="221"/>
      <c r="O35" s="221"/>
      <c r="P35" s="60"/>
      <c r="Q35" s="221"/>
      <c r="R35" s="251"/>
      <c r="S35" s="251"/>
      <c r="T35" s="251"/>
      <c r="U35" s="251"/>
      <c r="V35" s="255"/>
      <c r="W35" s="245"/>
    </row>
    <row r="36" spans="2:24" s="42" customFormat="1" ht="12.75" customHeight="1" x14ac:dyDescent="0.2">
      <c r="B36" s="10" t="s">
        <v>37</v>
      </c>
      <c r="D36" s="216"/>
      <c r="E36" s="216"/>
      <c r="F36" s="60"/>
      <c r="G36" s="216"/>
      <c r="H36" s="296"/>
      <c r="I36" s="296"/>
      <c r="J36" s="296"/>
      <c r="K36" s="296"/>
      <c r="L36" s="302"/>
      <c r="M36" s="302"/>
      <c r="N36" s="216"/>
      <c r="O36" s="216"/>
      <c r="P36" s="60"/>
      <c r="Q36" s="216"/>
      <c r="R36" s="296"/>
      <c r="S36" s="296"/>
      <c r="T36" s="296"/>
      <c r="U36" s="296"/>
      <c r="V36" s="302"/>
      <c r="W36" s="302"/>
    </row>
    <row r="37" spans="2:24" ht="12.75" customHeight="1" x14ac:dyDescent="0.2">
      <c r="B37" s="159" t="s">
        <v>38</v>
      </c>
      <c r="C37" s="647" t="s">
        <v>329</v>
      </c>
      <c r="D37" s="647"/>
      <c r="E37" s="647"/>
      <c r="F37" s="647"/>
      <c r="G37" s="647"/>
      <c r="H37" s="647"/>
      <c r="I37" s="647"/>
      <c r="J37" s="647"/>
      <c r="K37" s="647"/>
      <c r="L37" s="647"/>
      <c r="M37" s="245"/>
      <c r="N37" s="251"/>
      <c r="O37" s="251"/>
      <c r="P37" s="251"/>
      <c r="Q37" s="251"/>
      <c r="R37" s="60"/>
      <c r="S37" s="60"/>
      <c r="T37" s="60"/>
      <c r="U37" s="60"/>
      <c r="V37" s="60"/>
      <c r="W37" s="245"/>
    </row>
    <row r="38" spans="2:24" ht="12.75" customHeight="1" x14ac:dyDescent="0.2">
      <c r="B38" s="159" t="s">
        <v>39</v>
      </c>
      <c r="C38" s="621" t="s">
        <v>337</v>
      </c>
      <c r="D38" s="621"/>
      <c r="E38" s="621"/>
      <c r="F38" s="621"/>
      <c r="G38" s="621"/>
      <c r="H38" s="621"/>
      <c r="I38" s="621"/>
      <c r="J38" s="621"/>
      <c r="K38" s="621"/>
      <c r="L38" s="621"/>
      <c r="M38" s="621"/>
      <c r="N38" s="621"/>
      <c r="O38" s="621"/>
      <c r="P38" s="621"/>
      <c r="Q38" s="621"/>
      <c r="R38" s="621"/>
      <c r="S38" s="621"/>
      <c r="T38" s="621"/>
      <c r="U38" s="621"/>
      <c r="V38" s="621"/>
      <c r="W38" s="600"/>
      <c r="X38" s="600"/>
    </row>
    <row r="39" spans="2:24" ht="12.75" customHeight="1" x14ac:dyDescent="0.2">
      <c r="B39" s="159" t="s">
        <v>115</v>
      </c>
      <c r="C39" s="529" t="s">
        <v>153</v>
      </c>
      <c r="D39" s="529"/>
      <c r="E39" s="529"/>
      <c r="F39" s="529"/>
      <c r="G39" s="529"/>
      <c r="H39" s="529"/>
      <c r="I39" s="529"/>
      <c r="J39" s="529"/>
      <c r="K39" s="576"/>
      <c r="L39" s="529"/>
      <c r="N39" s="60"/>
      <c r="O39" s="60"/>
      <c r="P39" s="60"/>
      <c r="Q39" s="60"/>
      <c r="R39" s="60"/>
      <c r="V39" s="225"/>
    </row>
    <row r="40" spans="2:24" x14ac:dyDescent="0.2">
      <c r="B40" s="159" t="s">
        <v>130</v>
      </c>
      <c r="C40" s="529" t="s">
        <v>180</v>
      </c>
      <c r="D40" s="529"/>
      <c r="E40" s="529"/>
      <c r="F40" s="529"/>
      <c r="G40" s="529"/>
      <c r="H40" s="529"/>
      <c r="I40" s="529"/>
      <c r="J40" s="529"/>
      <c r="K40" s="576"/>
      <c r="L40" s="529"/>
    </row>
  </sheetData>
  <sheetProtection formatCells="0" formatColumns="0" formatRows="0" sort="0" autoFilter="0" pivotTables="0"/>
  <mergeCells count="4">
    <mergeCell ref="N1:V1"/>
    <mergeCell ref="D1:L1"/>
    <mergeCell ref="C37:L37"/>
    <mergeCell ref="C38:V38"/>
  </mergeCells>
  <conditionalFormatting sqref="L126:L127 E127:K128 D126:D127 D55:L56">
    <cfRule type="cellIs" dxfId="2" priority="1" stopIfTrue="1" operator="lessThan">
      <formula>0</formula>
    </cfRule>
  </conditionalFormatting>
  <conditionalFormatting sqref="V126:V127 O127:U128 N126:N127 N55:V56">
    <cfRule type="cellIs" dxfId="1" priority="2" stopIfTrue="1" operator="lessThan">
      <formula>0</formula>
    </cfRule>
  </conditionalFormatting>
  <hyperlinks>
    <hyperlink ref="A1" location="Index!A1" display="Index"/>
  </hyperlinks>
  <pageMargins left="0.74803149606299213" right="0.74803149606299213" top="0.98425196850393704" bottom="0.98425196850393704" header="0.51181102362204722" footer="0.51181102362204722"/>
  <pageSetup paperSize="9" scale="57" orientation="landscape" horizontalDpi="300" verticalDpi="300" r:id="rId1"/>
  <headerFooter alignWithMargins="0">
    <oddHeader>&amp;LVodafone Group Plc&amp;C13 Fixed broadband customers</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O31"/>
  <sheetViews>
    <sheetView showGridLines="0" tabSelected="1" zoomScaleNormal="100" workbookViewId="0">
      <selection activeCell="E24" sqref="E24"/>
    </sheetView>
  </sheetViews>
  <sheetFormatPr defaultRowHeight="12.75" x14ac:dyDescent="0.2"/>
  <cols>
    <col min="1" max="1" width="5.42578125" customWidth="1"/>
    <col min="2" max="2" width="22.28515625" customWidth="1"/>
    <col min="3" max="257" width="11.42578125" customWidth="1"/>
  </cols>
  <sheetData>
    <row r="1" spans="1:15" ht="17.25" customHeight="1" x14ac:dyDescent="0.2">
      <c r="A1" s="450" t="s">
        <v>270</v>
      </c>
      <c r="B1" s="303"/>
      <c r="C1" s="303"/>
      <c r="D1" s="304"/>
      <c r="E1" s="304"/>
      <c r="F1" s="304"/>
      <c r="G1" s="304"/>
      <c r="H1" s="304"/>
      <c r="I1" s="304"/>
      <c r="J1" s="304"/>
      <c r="K1" s="305"/>
      <c r="L1" s="305"/>
      <c r="M1" s="305"/>
      <c r="N1" s="305"/>
      <c r="O1" s="305"/>
    </row>
    <row r="2" spans="1:15" ht="12.75" customHeight="1" x14ac:dyDescent="0.2">
      <c r="B2" s="655" t="s">
        <v>342</v>
      </c>
      <c r="C2" s="655"/>
      <c r="D2" s="655"/>
      <c r="E2" s="307"/>
      <c r="F2" s="304"/>
      <c r="G2" s="304"/>
      <c r="H2" s="304"/>
      <c r="I2" s="304"/>
      <c r="J2" s="304"/>
      <c r="K2" s="305"/>
      <c r="L2" s="305"/>
      <c r="M2" s="305"/>
      <c r="N2" s="305"/>
      <c r="O2" s="305"/>
    </row>
    <row r="3" spans="1:15" ht="3.75" customHeight="1" x14ac:dyDescent="0.2">
      <c r="B3" s="306"/>
      <c r="C3" s="306"/>
      <c r="D3" s="306"/>
      <c r="E3" s="304"/>
      <c r="F3" s="304"/>
      <c r="G3" s="304"/>
      <c r="H3" s="304"/>
      <c r="I3" s="304"/>
      <c r="J3" s="304"/>
      <c r="K3" s="305"/>
      <c r="L3" s="305"/>
      <c r="M3" s="305"/>
      <c r="N3" s="305"/>
      <c r="O3" s="305"/>
    </row>
    <row r="4" spans="1:15" x14ac:dyDescent="0.2">
      <c r="B4" s="303"/>
      <c r="C4" s="656" t="s">
        <v>45</v>
      </c>
      <c r="D4" s="657"/>
      <c r="E4" s="657"/>
      <c r="F4" s="656" t="s">
        <v>181</v>
      </c>
      <c r="G4" s="657"/>
      <c r="H4" s="658"/>
      <c r="I4" s="305"/>
      <c r="J4" s="305"/>
      <c r="K4" s="305"/>
      <c r="L4" s="305"/>
    </row>
    <row r="5" spans="1:15" x14ac:dyDescent="0.2">
      <c r="B5" s="303"/>
      <c r="C5" s="308" t="s">
        <v>182</v>
      </c>
      <c r="D5" s="309" t="s">
        <v>183</v>
      </c>
      <c r="E5" s="309" t="s">
        <v>184</v>
      </c>
      <c r="F5" s="308" t="s">
        <v>182</v>
      </c>
      <c r="G5" s="309" t="s">
        <v>183</v>
      </c>
      <c r="H5" s="310" t="s">
        <v>184</v>
      </c>
      <c r="I5" s="305"/>
      <c r="J5" s="305"/>
      <c r="K5" s="305"/>
      <c r="L5" s="305"/>
    </row>
    <row r="6" spans="1:15" x14ac:dyDescent="0.2">
      <c r="B6" s="311" t="s">
        <v>185</v>
      </c>
      <c r="C6" s="312">
        <v>1.25</v>
      </c>
      <c r="D6" s="313">
        <v>1.21</v>
      </c>
      <c r="E6" s="313">
        <v>1.23</v>
      </c>
      <c r="F6" s="312">
        <v>1.17</v>
      </c>
      <c r="G6" s="523">
        <v>1.2</v>
      </c>
      <c r="H6" s="524">
        <v>1.19</v>
      </c>
      <c r="I6" s="305"/>
      <c r="J6" s="305"/>
      <c r="K6" s="305"/>
      <c r="L6" s="305"/>
    </row>
    <row r="7" spans="1:15" x14ac:dyDescent="0.2">
      <c r="B7" s="311" t="s">
        <v>186</v>
      </c>
      <c r="C7" s="314">
        <v>1.58</v>
      </c>
      <c r="D7" s="315">
        <v>1.58</v>
      </c>
      <c r="E7" s="315">
        <v>1.58</v>
      </c>
      <c r="F7" s="314">
        <v>1.54</v>
      </c>
      <c r="G7" s="525">
        <v>1.64</v>
      </c>
      <c r="H7" s="526">
        <v>1.59</v>
      </c>
      <c r="I7" s="305"/>
      <c r="J7" s="305"/>
      <c r="K7" s="305"/>
      <c r="L7" s="305"/>
    </row>
    <row r="8" spans="1:15" x14ac:dyDescent="0.2">
      <c r="B8" s="311" t="s">
        <v>187</v>
      </c>
      <c r="C8" s="314">
        <v>9.59</v>
      </c>
      <c r="D8" s="315">
        <v>10.1</v>
      </c>
      <c r="E8" s="315">
        <v>9.84</v>
      </c>
      <c r="F8" s="314">
        <v>10.74</v>
      </c>
      <c r="G8" s="525">
        <v>11.34</v>
      </c>
      <c r="H8" s="526">
        <v>11.04</v>
      </c>
      <c r="I8" s="305"/>
      <c r="J8" s="305"/>
      <c r="K8" s="305"/>
      <c r="L8" s="305"/>
    </row>
    <row r="9" spans="1:15" x14ac:dyDescent="0.2">
      <c r="B9" s="311" t="s">
        <v>188</v>
      </c>
      <c r="C9" s="314">
        <v>86.31</v>
      </c>
      <c r="D9" s="315">
        <v>85.52</v>
      </c>
      <c r="E9" s="315">
        <v>85.92</v>
      </c>
      <c r="F9" s="314">
        <v>91.23</v>
      </c>
      <c r="G9" s="525">
        <v>101.28</v>
      </c>
      <c r="H9" s="526">
        <v>96.25</v>
      </c>
      <c r="I9" s="305"/>
      <c r="J9" s="305"/>
      <c r="K9" s="305"/>
      <c r="L9" s="305"/>
    </row>
    <row r="10" spans="1:15" x14ac:dyDescent="0.2">
      <c r="B10" s="311" t="s">
        <v>189</v>
      </c>
      <c r="C10" s="314">
        <v>2.86</v>
      </c>
      <c r="D10" s="315">
        <v>2.83</v>
      </c>
      <c r="E10" s="315">
        <v>2.84</v>
      </c>
      <c r="F10" s="314">
        <v>2.94</v>
      </c>
      <c r="G10" s="525">
        <v>3.47</v>
      </c>
      <c r="H10" s="526">
        <v>3.21</v>
      </c>
      <c r="I10" s="305"/>
      <c r="J10" s="305"/>
      <c r="K10" s="305"/>
      <c r="L10" s="305"/>
    </row>
    <row r="11" spans="1:15" x14ac:dyDescent="0.2">
      <c r="B11" s="311" t="s">
        <v>190</v>
      </c>
      <c r="C11" s="316">
        <v>12.96</v>
      </c>
      <c r="D11" s="317">
        <v>13.92</v>
      </c>
      <c r="E11" s="317">
        <v>13.44</v>
      </c>
      <c r="F11" s="316">
        <v>15.04</v>
      </c>
      <c r="G11" s="527">
        <v>17.21</v>
      </c>
      <c r="H11" s="528">
        <v>16.13</v>
      </c>
      <c r="I11" s="305"/>
      <c r="J11" s="305"/>
      <c r="K11" s="305"/>
      <c r="L11" s="305"/>
    </row>
    <row r="12" spans="1:15" ht="3.75" customHeight="1" x14ac:dyDescent="0.2">
      <c r="B12" s="303"/>
      <c r="C12" s="303"/>
      <c r="D12" s="304"/>
      <c r="E12" s="304"/>
      <c r="F12" s="304"/>
      <c r="G12" s="304"/>
      <c r="H12" s="304"/>
      <c r="I12" s="304"/>
      <c r="J12" s="304"/>
      <c r="K12" s="305"/>
      <c r="L12" s="305"/>
      <c r="M12" s="305"/>
      <c r="N12" s="305"/>
      <c r="O12" s="305"/>
    </row>
    <row r="13" spans="1:15" x14ac:dyDescent="0.2">
      <c r="B13" s="303"/>
      <c r="C13" s="656" t="s">
        <v>45</v>
      </c>
      <c r="D13" s="657"/>
      <c r="E13" s="657"/>
      <c r="F13" s="658"/>
      <c r="G13" s="652" t="s">
        <v>181</v>
      </c>
      <c r="H13" s="653"/>
      <c r="I13" s="653"/>
      <c r="J13" s="654"/>
      <c r="K13" s="328" t="s">
        <v>269</v>
      </c>
    </row>
    <row r="14" spans="1:15" x14ac:dyDescent="0.2">
      <c r="B14" s="303"/>
      <c r="C14" s="318" t="s">
        <v>191</v>
      </c>
      <c r="D14" s="319" t="s">
        <v>192</v>
      </c>
      <c r="E14" s="319" t="s">
        <v>193</v>
      </c>
      <c r="F14" s="319" t="s">
        <v>194</v>
      </c>
      <c r="G14" s="308" t="s">
        <v>191</v>
      </c>
      <c r="H14" s="309" t="s">
        <v>192</v>
      </c>
      <c r="I14" s="309" t="s">
        <v>193</v>
      </c>
      <c r="J14" s="310" t="s">
        <v>194</v>
      </c>
      <c r="K14" s="310" t="s">
        <v>191</v>
      </c>
    </row>
    <row r="15" spans="1:15" x14ac:dyDescent="0.2">
      <c r="B15" s="311" t="s">
        <v>185</v>
      </c>
      <c r="C15" s="312">
        <v>1.23</v>
      </c>
      <c r="D15" s="320">
        <v>1.26</v>
      </c>
      <c r="E15" s="321">
        <v>1.24</v>
      </c>
      <c r="F15" s="313">
        <v>1.17</v>
      </c>
      <c r="G15" s="312">
        <v>1.18</v>
      </c>
      <c r="H15" s="320">
        <v>1.17</v>
      </c>
      <c r="I15" s="320">
        <v>1.19</v>
      </c>
      <c r="J15" s="530">
        <v>1.21</v>
      </c>
      <c r="K15" s="530">
        <v>1.23</v>
      </c>
    </row>
    <row r="16" spans="1:15" x14ac:dyDescent="0.2">
      <c r="B16" s="311" t="s">
        <v>186</v>
      </c>
      <c r="C16" s="314">
        <v>1.58</v>
      </c>
      <c r="D16" s="322">
        <v>1.58</v>
      </c>
      <c r="E16" s="321">
        <v>1.61</v>
      </c>
      <c r="F16" s="315">
        <v>1.55</v>
      </c>
      <c r="G16" s="314">
        <v>1.54</v>
      </c>
      <c r="H16" s="322">
        <v>1.55</v>
      </c>
      <c r="I16" s="322">
        <v>1.62</v>
      </c>
      <c r="J16" s="531">
        <v>1.66</v>
      </c>
      <c r="K16" s="531">
        <v>1.68</v>
      </c>
    </row>
    <row r="17" spans="2:15" x14ac:dyDescent="0.2">
      <c r="B17" s="311" t="s">
        <v>187</v>
      </c>
      <c r="C17" s="314">
        <v>9.56</v>
      </c>
      <c r="D17" s="322">
        <v>9.61</v>
      </c>
      <c r="E17" s="321">
        <v>9.84</v>
      </c>
      <c r="F17" s="323">
        <v>10.37</v>
      </c>
      <c r="G17" s="314">
        <v>10.68</v>
      </c>
      <c r="H17" s="322">
        <v>10.81</v>
      </c>
      <c r="I17" s="322">
        <v>11.16</v>
      </c>
      <c r="J17" s="531">
        <v>11.52</v>
      </c>
      <c r="K17" s="531">
        <v>11.91</v>
      </c>
    </row>
    <row r="18" spans="2:15" x14ac:dyDescent="0.2">
      <c r="B18" s="311" t="s">
        <v>188</v>
      </c>
      <c r="C18" s="314">
        <v>85.49</v>
      </c>
      <c r="D18" s="322">
        <v>87.12</v>
      </c>
      <c r="E18" s="321">
        <v>87.02</v>
      </c>
      <c r="F18" s="315">
        <v>84.03</v>
      </c>
      <c r="G18" s="314">
        <v>85.93</v>
      </c>
      <c r="H18" s="322">
        <v>96.53</v>
      </c>
      <c r="I18" s="322">
        <v>100.41</v>
      </c>
      <c r="J18" s="531">
        <v>102.15</v>
      </c>
      <c r="K18" s="531">
        <v>100.61</v>
      </c>
    </row>
    <row r="19" spans="2:15" x14ac:dyDescent="0.2">
      <c r="B19" s="311" t="s">
        <v>189</v>
      </c>
      <c r="C19" s="314">
        <v>2.86</v>
      </c>
      <c r="D19" s="322">
        <v>2.85</v>
      </c>
      <c r="E19" s="321">
        <v>2.88</v>
      </c>
      <c r="F19" s="323">
        <v>2.77</v>
      </c>
      <c r="G19" s="314">
        <v>2.83</v>
      </c>
      <c r="H19" s="322">
        <v>3.06</v>
      </c>
      <c r="I19" s="322">
        <v>3.28</v>
      </c>
      <c r="J19" s="531">
        <v>3.66</v>
      </c>
      <c r="K19" s="531">
        <v>3.55</v>
      </c>
    </row>
    <row r="20" spans="2:15" x14ac:dyDescent="0.2">
      <c r="B20" s="311" t="s">
        <v>190</v>
      </c>
      <c r="C20" s="316">
        <v>12.87</v>
      </c>
      <c r="D20" s="324">
        <v>13.05</v>
      </c>
      <c r="E20" s="325">
        <v>13.96</v>
      </c>
      <c r="F20" s="326">
        <v>13.88</v>
      </c>
      <c r="G20" s="316">
        <v>14.58</v>
      </c>
      <c r="H20" s="324">
        <v>15.5</v>
      </c>
      <c r="I20" s="324">
        <v>16.46</v>
      </c>
      <c r="J20" s="532">
        <v>17.97</v>
      </c>
      <c r="K20" s="532">
        <v>17.75</v>
      </c>
    </row>
    <row r="21" spans="2:15" ht="6" customHeight="1" x14ac:dyDescent="0.2">
      <c r="B21" s="303"/>
      <c r="C21" s="327"/>
      <c r="D21" s="323"/>
      <c r="E21" s="323"/>
      <c r="F21" s="323"/>
      <c r="G21" s="323"/>
      <c r="H21" s="323"/>
      <c r="I21" s="323"/>
      <c r="J21" s="323"/>
      <c r="K21" s="305"/>
      <c r="L21" s="305"/>
      <c r="M21" s="305"/>
      <c r="N21" s="305"/>
      <c r="O21" s="305"/>
    </row>
    <row r="22" spans="2:15" ht="12.75" customHeight="1" x14ac:dyDescent="0.2">
      <c r="B22" s="655" t="s">
        <v>343</v>
      </c>
      <c r="C22" s="655"/>
      <c r="D22" s="655"/>
      <c r="E22" s="304"/>
      <c r="F22" s="304"/>
      <c r="G22" s="304"/>
      <c r="H22" s="304"/>
      <c r="I22" s="304"/>
      <c r="J22" s="304"/>
      <c r="K22" s="305"/>
      <c r="L22" s="305"/>
      <c r="M22" s="305"/>
      <c r="N22" s="305"/>
      <c r="O22" s="305"/>
    </row>
    <row r="23" spans="2:15" ht="3.75" customHeight="1" x14ac:dyDescent="0.2">
      <c r="B23" s="306"/>
      <c r="C23" s="306"/>
      <c r="D23" s="306"/>
      <c r="E23" s="304"/>
      <c r="F23" s="304"/>
      <c r="G23" s="304"/>
      <c r="H23" s="304"/>
      <c r="I23" s="304"/>
      <c r="J23" s="304"/>
      <c r="K23" s="305"/>
      <c r="L23" s="305"/>
      <c r="M23" s="305"/>
      <c r="N23" s="305"/>
      <c r="O23" s="305"/>
    </row>
    <row r="24" spans="2:15" x14ac:dyDescent="0.2">
      <c r="B24" s="303"/>
      <c r="C24" s="328" t="s">
        <v>45</v>
      </c>
      <c r="D24" s="328" t="s">
        <v>181</v>
      </c>
      <c r="E24" s="328" t="s">
        <v>269</v>
      </c>
      <c r="F24" s="304"/>
      <c r="G24" s="304"/>
      <c r="H24" s="304"/>
      <c r="I24" s="304"/>
      <c r="J24" s="304"/>
      <c r="K24" s="305"/>
      <c r="L24" s="305"/>
      <c r="M24" s="305"/>
      <c r="N24" s="305"/>
      <c r="O24" s="305"/>
    </row>
    <row r="25" spans="2:15" x14ac:dyDescent="0.2">
      <c r="B25" s="311" t="s">
        <v>185</v>
      </c>
      <c r="C25" s="329">
        <v>1.2</v>
      </c>
      <c r="D25" s="329">
        <v>1.17</v>
      </c>
      <c r="E25" s="521">
        <v>1.21</v>
      </c>
      <c r="F25" s="304"/>
      <c r="G25" s="304"/>
      <c r="H25" s="304"/>
      <c r="I25" s="304"/>
      <c r="J25" s="304"/>
      <c r="K25" s="305"/>
      <c r="L25" s="305"/>
      <c r="M25" s="305"/>
      <c r="N25" s="305"/>
      <c r="O25" s="305"/>
    </row>
    <row r="26" spans="2:15" x14ac:dyDescent="0.2">
      <c r="B26" s="311" t="s">
        <v>186</v>
      </c>
      <c r="C26" s="329">
        <v>1.53</v>
      </c>
      <c r="D26" s="329">
        <v>1.52</v>
      </c>
      <c r="E26" s="521" t="s">
        <v>360</v>
      </c>
      <c r="F26" s="304"/>
      <c r="G26" s="304"/>
      <c r="H26" s="304"/>
      <c r="I26" s="304"/>
      <c r="J26" s="304"/>
      <c r="K26" s="305"/>
      <c r="L26" s="305"/>
      <c r="M26" s="305"/>
      <c r="N26" s="305"/>
      <c r="O26" s="305"/>
    </row>
    <row r="27" spans="2:15" x14ac:dyDescent="0.2">
      <c r="B27" s="311" t="s">
        <v>187</v>
      </c>
      <c r="C27" s="329">
        <v>9.82</v>
      </c>
      <c r="D27" s="329">
        <v>11</v>
      </c>
      <c r="E27" s="521" t="s">
        <v>360</v>
      </c>
      <c r="F27" s="304"/>
      <c r="G27" s="304"/>
      <c r="H27" s="304"/>
      <c r="I27" s="304"/>
      <c r="J27" s="304"/>
      <c r="K27" s="305"/>
      <c r="L27" s="305"/>
      <c r="M27" s="305"/>
      <c r="N27" s="305"/>
      <c r="O27" s="305"/>
    </row>
    <row r="28" spans="2:15" x14ac:dyDescent="0.2">
      <c r="B28" s="311" t="s">
        <v>188</v>
      </c>
      <c r="C28" s="329">
        <v>81.86</v>
      </c>
      <c r="D28" s="329">
        <v>84.9</v>
      </c>
      <c r="E28" s="521">
        <v>105.8</v>
      </c>
      <c r="F28" s="304"/>
      <c r="G28" s="304"/>
      <c r="H28" s="304"/>
      <c r="I28" s="304"/>
      <c r="J28" s="304"/>
      <c r="K28" s="305"/>
      <c r="L28" s="305"/>
      <c r="M28" s="305"/>
      <c r="N28" s="305"/>
      <c r="O28" s="305"/>
    </row>
    <row r="29" spans="2:15" x14ac:dyDescent="0.2">
      <c r="B29" s="311" t="s">
        <v>189</v>
      </c>
      <c r="C29" s="329">
        <v>3.04</v>
      </c>
      <c r="D29" s="329">
        <v>2.8</v>
      </c>
      <c r="E29" s="521" t="s">
        <v>360</v>
      </c>
      <c r="F29" s="304"/>
      <c r="G29" s="304"/>
      <c r="H29" s="304"/>
      <c r="I29" s="304"/>
      <c r="J29" s="304"/>
      <c r="K29" s="305"/>
      <c r="L29" s="305"/>
      <c r="M29" s="305"/>
      <c r="N29" s="305"/>
      <c r="O29" s="305"/>
    </row>
    <row r="30" spans="2:15" x14ac:dyDescent="0.2">
      <c r="B30" s="311" t="s">
        <v>190</v>
      </c>
      <c r="C30" s="330">
        <v>12.94</v>
      </c>
      <c r="D30" s="330">
        <v>14.3</v>
      </c>
      <c r="E30" s="522">
        <v>18.399999999999999</v>
      </c>
      <c r="F30" s="304"/>
      <c r="G30" s="304"/>
      <c r="H30" s="304"/>
      <c r="I30" s="304"/>
      <c r="J30" s="304"/>
      <c r="K30" s="305"/>
      <c r="L30" s="305"/>
      <c r="M30" s="305"/>
      <c r="N30" s="305"/>
      <c r="O30" s="305"/>
    </row>
    <row r="31" spans="2:15" x14ac:dyDescent="0.2">
      <c r="E31" s="304"/>
    </row>
  </sheetData>
  <sheetProtection formatCells="0" formatColumns="0" formatRows="0" sort="0" autoFilter="0" pivotTables="0"/>
  <mergeCells count="6">
    <mergeCell ref="G13:J13"/>
    <mergeCell ref="B2:D2"/>
    <mergeCell ref="C13:F13"/>
    <mergeCell ref="B22:D22"/>
    <mergeCell ref="C4:E4"/>
    <mergeCell ref="F4:H4"/>
  </mergeCells>
  <hyperlinks>
    <hyperlink ref="A1" location="Index!A1" display="Index"/>
  </hyperlinks>
  <pageMargins left="0.74803149606299213" right="0.74803149606299213" top="0.98425196850393704" bottom="0.98425196850393704" header="0.51181102362204722" footer="0.51181102362204722"/>
  <pageSetup paperSize="9" orientation="landscape" r:id="rId1"/>
  <headerFooter alignWithMargins="0">
    <oddHeader>&amp;L&amp;"Vodafone Rg,Regular"Vodafone Group Plc&amp;C&amp;"Vodafone Rg,Regular"14 Average foreign exchange rates</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Q59"/>
  <sheetViews>
    <sheetView showGridLines="0" zoomScaleNormal="100" workbookViewId="0">
      <selection activeCell="C23" sqref="C23"/>
    </sheetView>
  </sheetViews>
  <sheetFormatPr defaultRowHeight="12.75" x14ac:dyDescent="0.2"/>
  <cols>
    <col min="1" max="1" width="27" style="335" customWidth="1"/>
    <col min="2" max="2" width="91.7109375" style="335" customWidth="1"/>
    <col min="3" max="7" width="9.140625" style="335" customWidth="1"/>
    <col min="8" max="8" width="14.28515625" style="335" customWidth="1"/>
    <col min="9" max="9" width="1.7109375" style="335" customWidth="1"/>
    <col min="10" max="10" width="14.28515625" style="335" customWidth="1"/>
    <col min="11" max="16" width="9.140625" style="335" customWidth="1"/>
    <col min="17" max="17" width="9.140625" customWidth="1"/>
    <col min="18" max="18" width="9.140625" style="335" customWidth="1"/>
    <col min="19" max="256" width="11.42578125" style="335" customWidth="1"/>
    <col min="257" max="16384" width="9.140625" style="335"/>
  </cols>
  <sheetData>
    <row r="1" spans="1:2" x14ac:dyDescent="0.2">
      <c r="A1" s="450" t="s">
        <v>270</v>
      </c>
    </row>
    <row r="2" spans="1:2" x14ac:dyDescent="0.2">
      <c r="A2" s="450"/>
    </row>
    <row r="3" spans="1:2" ht="14.25" x14ac:dyDescent="0.2">
      <c r="A3" s="451" t="s">
        <v>195</v>
      </c>
      <c r="B3" s="547"/>
    </row>
    <row r="4" spans="1:2" x14ac:dyDescent="0.2">
      <c r="A4" s="331"/>
      <c r="B4" s="548"/>
    </row>
    <row r="5" spans="1:2" s="332" customFormat="1" ht="25.5" x14ac:dyDescent="0.2">
      <c r="A5" s="333" t="s">
        <v>196</v>
      </c>
      <c r="B5" s="334" t="s">
        <v>197</v>
      </c>
    </row>
    <row r="6" spans="1:2" x14ac:dyDescent="0.2">
      <c r="A6" s="333"/>
      <c r="B6" s="334"/>
    </row>
    <row r="7" spans="1:2" x14ac:dyDescent="0.2">
      <c r="A7" s="333" t="s">
        <v>198</v>
      </c>
      <c r="B7" s="334" t="s">
        <v>199</v>
      </c>
    </row>
    <row r="8" spans="1:2" x14ac:dyDescent="0.2">
      <c r="A8" s="333"/>
      <c r="B8" s="334"/>
    </row>
    <row r="9" spans="1:2" ht="28.5" customHeight="1" x14ac:dyDescent="0.2">
      <c r="A9" s="333" t="s">
        <v>58</v>
      </c>
      <c r="B9" s="334" t="s">
        <v>341</v>
      </c>
    </row>
    <row r="10" spans="1:2" x14ac:dyDescent="0.2">
      <c r="A10" s="333"/>
      <c r="B10" s="334"/>
    </row>
    <row r="11" spans="1:2" ht="25.5" x14ac:dyDescent="0.2">
      <c r="A11" s="333" t="s">
        <v>200</v>
      </c>
      <c r="B11" s="334" t="s">
        <v>201</v>
      </c>
    </row>
    <row r="12" spans="1:2" x14ac:dyDescent="0.2">
      <c r="A12" s="333"/>
      <c r="B12" s="334"/>
    </row>
    <row r="13" spans="1:2" ht="25.5" x14ac:dyDescent="0.2">
      <c r="A13" s="333" t="s">
        <v>202</v>
      </c>
      <c r="B13" s="334" t="s">
        <v>203</v>
      </c>
    </row>
    <row r="14" spans="1:2" x14ac:dyDescent="0.2">
      <c r="A14" s="333"/>
      <c r="B14" s="334"/>
    </row>
    <row r="15" spans="1:2" x14ac:dyDescent="0.2">
      <c r="A15" s="333" t="s">
        <v>204</v>
      </c>
      <c r="B15" s="334" t="s">
        <v>205</v>
      </c>
    </row>
    <row r="16" spans="1:2" x14ac:dyDescent="0.2">
      <c r="A16" s="333"/>
      <c r="B16" s="334"/>
    </row>
    <row r="17" spans="1:2" ht="38.25" x14ac:dyDescent="0.2">
      <c r="A17" s="333" t="s">
        <v>50</v>
      </c>
      <c r="B17" s="334" t="s">
        <v>206</v>
      </c>
    </row>
    <row r="18" spans="1:2" x14ac:dyDescent="0.2">
      <c r="A18" s="333"/>
      <c r="B18" s="334"/>
    </row>
    <row r="19" spans="1:2" ht="25.5" x14ac:dyDescent="0.2">
      <c r="A19" s="333" t="s">
        <v>207</v>
      </c>
      <c r="B19" s="334" t="s">
        <v>177</v>
      </c>
    </row>
    <row r="20" spans="1:2" x14ac:dyDescent="0.2">
      <c r="A20" s="333"/>
      <c r="B20" s="334"/>
    </row>
    <row r="21" spans="1:2" ht="25.5" x14ac:dyDescent="0.2">
      <c r="A21" s="333" t="s">
        <v>208</v>
      </c>
      <c r="B21" s="334" t="s">
        <v>209</v>
      </c>
    </row>
    <row r="22" spans="1:2" x14ac:dyDescent="0.2">
      <c r="A22" s="333"/>
      <c r="B22" s="334"/>
    </row>
    <row r="23" spans="1:2" x14ac:dyDescent="0.2">
      <c r="A23" s="333" t="s">
        <v>49</v>
      </c>
      <c r="B23" s="334" t="s">
        <v>210</v>
      </c>
    </row>
    <row r="24" spans="1:2" x14ac:dyDescent="0.2">
      <c r="A24" s="333"/>
      <c r="B24" s="334"/>
    </row>
    <row r="25" spans="1:2" ht="39.75" customHeight="1" x14ac:dyDescent="0.2">
      <c r="A25" s="333" t="s">
        <v>52</v>
      </c>
      <c r="B25" s="334" t="s">
        <v>340</v>
      </c>
    </row>
    <row r="26" spans="1:2" x14ac:dyDescent="0.2">
      <c r="A26" s="333"/>
      <c r="B26" s="334"/>
    </row>
    <row r="27" spans="1:2" ht="38.25" x14ac:dyDescent="0.2">
      <c r="A27" s="333" t="s">
        <v>102</v>
      </c>
      <c r="B27" s="334" t="s">
        <v>332</v>
      </c>
    </row>
    <row r="28" spans="1:2" x14ac:dyDescent="0.2">
      <c r="A28" s="333"/>
      <c r="B28" s="334"/>
    </row>
    <row r="29" spans="1:2" ht="25.5" x14ac:dyDescent="0.2">
      <c r="A29" s="333" t="s">
        <v>211</v>
      </c>
      <c r="B29" s="334" t="s">
        <v>212</v>
      </c>
    </row>
    <row r="30" spans="1:2" x14ac:dyDescent="0.2">
      <c r="A30" s="333"/>
      <c r="B30" s="334"/>
    </row>
    <row r="31" spans="1:2" ht="63.75" x14ac:dyDescent="0.2">
      <c r="A31" s="333" t="s">
        <v>213</v>
      </c>
      <c r="B31" s="334" t="s">
        <v>214</v>
      </c>
    </row>
    <row r="32" spans="1:2" x14ac:dyDescent="0.2">
      <c r="A32" s="333"/>
      <c r="B32" s="334"/>
    </row>
    <row r="33" spans="1:2" ht="25.5" x14ac:dyDescent="0.2">
      <c r="A33" s="333" t="s">
        <v>17</v>
      </c>
      <c r="B33" s="334" t="s">
        <v>215</v>
      </c>
    </row>
    <row r="34" spans="1:2" x14ac:dyDescent="0.2">
      <c r="A34" s="333"/>
      <c r="B34" s="334"/>
    </row>
    <row r="35" spans="1:2" ht="25.5" x14ac:dyDescent="0.2">
      <c r="A35" s="333" t="s">
        <v>216</v>
      </c>
      <c r="B35" s="334" t="s">
        <v>217</v>
      </c>
    </row>
    <row r="36" spans="1:2" x14ac:dyDescent="0.2">
      <c r="A36" s="333"/>
      <c r="B36" s="334"/>
    </row>
    <row r="37" spans="1:2" ht="25.5" x14ac:dyDescent="0.2">
      <c r="A37" s="333" t="s">
        <v>218</v>
      </c>
      <c r="B37" s="334" t="s">
        <v>219</v>
      </c>
    </row>
    <row r="38" spans="1:2" x14ac:dyDescent="0.2">
      <c r="A38" s="333"/>
      <c r="B38" s="334"/>
    </row>
    <row r="39" spans="1:2" x14ac:dyDescent="0.2">
      <c r="A39" s="333" t="s">
        <v>22</v>
      </c>
      <c r="B39" s="334" t="s">
        <v>220</v>
      </c>
    </row>
    <row r="40" spans="1:2" x14ac:dyDescent="0.2">
      <c r="A40" s="333"/>
      <c r="B40" s="334"/>
    </row>
    <row r="41" spans="1:2" ht="25.5" x14ac:dyDescent="0.2">
      <c r="A41" s="333" t="s">
        <v>221</v>
      </c>
      <c r="B41" s="334" t="s">
        <v>222</v>
      </c>
    </row>
    <row r="42" spans="1:2" x14ac:dyDescent="0.2">
      <c r="A42" s="333"/>
      <c r="B42" s="334"/>
    </row>
    <row r="43" spans="1:2" x14ac:dyDescent="0.2">
      <c r="A43" s="333" t="s">
        <v>223</v>
      </c>
      <c r="B43" s="334" t="s">
        <v>224</v>
      </c>
    </row>
    <row r="44" spans="1:2" x14ac:dyDescent="0.2">
      <c r="A44" s="333"/>
      <c r="B44" s="334"/>
    </row>
    <row r="45" spans="1:2" ht="25.5" x14ac:dyDescent="0.2">
      <c r="A45" s="333" t="s">
        <v>97</v>
      </c>
      <c r="B45" s="334" t="s">
        <v>225</v>
      </c>
    </row>
    <row r="46" spans="1:2" x14ac:dyDescent="0.2">
      <c r="A46" s="333"/>
      <c r="B46" s="334"/>
    </row>
    <row r="47" spans="1:2" ht="77.25" customHeight="1" x14ac:dyDescent="0.2">
      <c r="A47" s="333" t="s">
        <v>226</v>
      </c>
      <c r="B47" s="334" t="s">
        <v>333</v>
      </c>
    </row>
    <row r="48" spans="1:2" x14ac:dyDescent="0.2">
      <c r="B48" s="334"/>
    </row>
    <row r="49" spans="1:2" x14ac:dyDescent="0.2">
      <c r="A49" s="333" t="s">
        <v>227</v>
      </c>
      <c r="B49" s="334" t="s">
        <v>228</v>
      </c>
    </row>
    <row r="50" spans="1:2" x14ac:dyDescent="0.2">
      <c r="A50" s="333"/>
      <c r="B50" s="334"/>
    </row>
    <row r="51" spans="1:2" ht="25.5" x14ac:dyDescent="0.2">
      <c r="A51" s="333" t="s">
        <v>229</v>
      </c>
      <c r="B51" s="334" t="s">
        <v>230</v>
      </c>
    </row>
    <row r="52" spans="1:2" x14ac:dyDescent="0.2">
      <c r="A52" s="333"/>
      <c r="B52" s="334"/>
    </row>
    <row r="53" spans="1:2" x14ac:dyDescent="0.2">
      <c r="A53" s="333" t="s">
        <v>231</v>
      </c>
      <c r="B53" s="334" t="s">
        <v>232</v>
      </c>
    </row>
    <row r="54" spans="1:2" x14ac:dyDescent="0.2">
      <c r="A54" s="333"/>
      <c r="B54" s="334"/>
    </row>
    <row r="55" spans="1:2" ht="38.25" x14ac:dyDescent="0.2">
      <c r="A55" s="333" t="s">
        <v>25</v>
      </c>
      <c r="B55" s="334" t="s">
        <v>233</v>
      </c>
    </row>
    <row r="57" spans="1:2" x14ac:dyDescent="0.2">
      <c r="A57" s="333" t="s">
        <v>234</v>
      </c>
      <c r="B57" s="334" t="s">
        <v>235</v>
      </c>
    </row>
    <row r="59" spans="1:2" x14ac:dyDescent="0.2">
      <c r="A59" s="333" t="s">
        <v>236</v>
      </c>
      <c r="B59" s="334" t="s">
        <v>176</v>
      </c>
    </row>
  </sheetData>
  <sheetProtection formatCells="0" formatColumns="0" formatRows="0" sort="0" autoFilter="0" pivotTables="0"/>
  <conditionalFormatting sqref="V123:V124 K123:K124 D123:F124 G124:J125 V55 D55:K55">
    <cfRule type="cellIs" dxfId="0" priority="1" stopIfTrue="1" operator="lessThan">
      <formula>0</formula>
    </cfRule>
  </conditionalFormatting>
  <hyperlinks>
    <hyperlink ref="A1" location="Index!A1" display="Index"/>
  </hyperlinks>
  <pageMargins left="0.74803149606299213" right="0.74803149606299213" top="0.98425196850393704" bottom="0.98425196850393704" header="0.51181102362204722" footer="0.51181102362204722"/>
  <pageSetup paperSize="9" scale="63" orientation="portrait" r:id="rId1"/>
  <headerFooter alignWithMargins="0">
    <oddHeader>&amp;L&amp;"Vodafone Rg,Regular"Vodafone Group Plc&amp;C&amp;"Vodafone Rg,Regular"15 Definitions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X204"/>
  <sheetViews>
    <sheetView showGridLines="0" zoomScaleNormal="100" workbookViewId="0">
      <pane xSplit="5" ySplit="3" topLeftCell="F94" activePane="bottomRight" state="frozen"/>
      <selection activeCell="C23" sqref="C23"/>
      <selection pane="topRight" activeCell="C23" sqref="C23"/>
      <selection pane="bottomLeft" activeCell="C23" sqref="C23"/>
      <selection pane="bottomRight" activeCell="C23" sqref="C23"/>
    </sheetView>
  </sheetViews>
  <sheetFormatPr defaultRowHeight="12.75" x14ac:dyDescent="0.2"/>
  <cols>
    <col min="1" max="1" width="5.42578125" style="60" customWidth="1"/>
    <col min="2" max="2" width="3.28515625" style="555" customWidth="1"/>
    <col min="3" max="3" width="31.85546875" style="555" customWidth="1"/>
    <col min="4" max="4" width="4.140625" style="555" customWidth="1"/>
    <col min="5" max="5" width="6.42578125" style="60" customWidth="1"/>
    <col min="6" max="8" width="8.7109375" style="363" customWidth="1"/>
    <col min="9" max="10" width="9.7109375" style="62" customWidth="1"/>
    <col min="11" max="11" width="9.7109375" style="60" customWidth="1"/>
    <col min="12" max="14" width="9.7109375" style="363" customWidth="1"/>
    <col min="15" max="15" width="3.7109375" style="60" customWidth="1"/>
    <col min="16" max="20" width="8.7109375" style="60" customWidth="1"/>
    <col min="21" max="21" width="7" style="60" bestFit="1" customWidth="1"/>
    <col min="22" max="22" width="6.85546875" style="60" customWidth="1"/>
    <col min="23" max="124" width="9.140625" style="60" customWidth="1"/>
    <col min="125" max="259" width="11.42578125" style="60" customWidth="1"/>
    <col min="260" max="16384" width="9.140625" style="60"/>
  </cols>
  <sheetData>
    <row r="1" spans="1:24" ht="12.75" customHeight="1" x14ac:dyDescent="0.2">
      <c r="A1" s="559" t="s">
        <v>270</v>
      </c>
      <c r="E1" s="555"/>
      <c r="F1" s="11"/>
      <c r="G1" s="11"/>
      <c r="H1" s="11"/>
      <c r="I1" s="12"/>
      <c r="J1" s="12"/>
      <c r="K1" s="411"/>
      <c r="L1" s="11"/>
      <c r="M1" s="11"/>
      <c r="N1" s="11"/>
      <c r="O1" s="555"/>
      <c r="P1" s="606" t="s">
        <v>299</v>
      </c>
      <c r="Q1" s="606"/>
      <c r="R1" s="606"/>
      <c r="S1" s="606"/>
      <c r="T1" s="606"/>
      <c r="U1" s="243"/>
      <c r="V1" s="243"/>
      <c r="W1" s="243"/>
    </row>
    <row r="2" spans="1:24" ht="12.75" customHeight="1" x14ac:dyDescent="0.2">
      <c r="B2" s="13"/>
      <c r="E2" s="555"/>
      <c r="F2" s="14" t="s">
        <v>7</v>
      </c>
      <c r="G2" s="14" t="s">
        <v>8</v>
      </c>
      <c r="H2" s="14" t="s">
        <v>9</v>
      </c>
      <c r="I2" s="15" t="s">
        <v>10</v>
      </c>
      <c r="J2" s="15" t="s">
        <v>11</v>
      </c>
      <c r="K2" s="17" t="s">
        <v>12</v>
      </c>
      <c r="L2" s="17" t="s">
        <v>260</v>
      </c>
      <c r="M2" s="17" t="s">
        <v>267</v>
      </c>
      <c r="N2" s="16" t="s">
        <v>297</v>
      </c>
      <c r="O2" s="17"/>
      <c r="P2" s="15" t="s">
        <v>11</v>
      </c>
      <c r="Q2" s="15" t="s">
        <v>12</v>
      </c>
      <c r="R2" s="15" t="s">
        <v>260</v>
      </c>
      <c r="S2" s="15" t="s">
        <v>267</v>
      </c>
      <c r="T2" s="16" t="s">
        <v>297</v>
      </c>
    </row>
    <row r="3" spans="1:24" ht="12.75" customHeight="1" x14ac:dyDescent="0.2">
      <c r="E3" s="555"/>
      <c r="F3" s="18" t="s">
        <v>13</v>
      </c>
      <c r="G3" s="18" t="s">
        <v>13</v>
      </c>
      <c r="H3" s="18" t="s">
        <v>13</v>
      </c>
      <c r="I3" s="19" t="s">
        <v>13</v>
      </c>
      <c r="J3" s="19" t="s">
        <v>13</v>
      </c>
      <c r="K3" s="412" t="s">
        <v>13</v>
      </c>
      <c r="L3" s="412" t="s">
        <v>13</v>
      </c>
      <c r="M3" s="412" t="s">
        <v>13</v>
      </c>
      <c r="N3" s="20" t="s">
        <v>13</v>
      </c>
      <c r="O3" s="17"/>
      <c r="P3" s="14"/>
      <c r="Q3" s="14"/>
      <c r="R3" s="14"/>
      <c r="S3" s="14"/>
      <c r="T3" s="463"/>
    </row>
    <row r="4" spans="1:24" ht="13.5" customHeight="1" x14ac:dyDescent="0.2">
      <c r="B4" s="613" t="s">
        <v>128</v>
      </c>
      <c r="C4" s="613"/>
      <c r="D4" s="560"/>
      <c r="E4" s="555"/>
      <c r="F4" s="24"/>
      <c r="G4" s="24"/>
      <c r="H4" s="24"/>
      <c r="I4" s="25"/>
      <c r="J4" s="25"/>
      <c r="K4" s="413"/>
      <c r="L4" s="413"/>
      <c r="M4" s="413"/>
      <c r="N4" s="26"/>
      <c r="O4" s="555"/>
      <c r="P4" s="27"/>
      <c r="Q4" s="27"/>
      <c r="R4" s="27"/>
      <c r="S4" s="27"/>
      <c r="T4" s="464"/>
    </row>
    <row r="5" spans="1:24" ht="12" customHeight="1" x14ac:dyDescent="0.2">
      <c r="B5" s="552"/>
      <c r="C5" s="23" t="s">
        <v>257</v>
      </c>
      <c r="D5" s="23"/>
      <c r="E5" s="23"/>
      <c r="F5" s="557">
        <v>5669</v>
      </c>
      <c r="G5" s="557">
        <v>5977</v>
      </c>
      <c r="H5" s="557">
        <v>6165</v>
      </c>
      <c r="I5" s="414">
        <v>6073</v>
      </c>
      <c r="J5" s="414">
        <v>5881</v>
      </c>
      <c r="K5" s="414">
        <v>5898</v>
      </c>
      <c r="L5" s="414">
        <v>6065</v>
      </c>
      <c r="M5" s="414">
        <v>6378</v>
      </c>
      <c r="N5" s="452">
        <v>6851</v>
      </c>
      <c r="O5" s="30"/>
      <c r="P5" s="31">
        <v>-6.8</v>
      </c>
      <c r="Q5" s="31">
        <v>-8.6</v>
      </c>
      <c r="R5" s="31">
        <v>-9.1999999999999993</v>
      </c>
      <c r="S5" s="31">
        <v>-8.5</v>
      </c>
      <c r="T5" s="465">
        <v>-8.9</v>
      </c>
      <c r="V5" s="436"/>
      <c r="X5" s="549"/>
    </row>
    <row r="6" spans="1:24" ht="12" customHeight="1" x14ac:dyDescent="0.2">
      <c r="B6" s="552"/>
      <c r="C6" s="23" t="s">
        <v>14</v>
      </c>
      <c r="D6" s="23"/>
      <c r="E6" s="23"/>
      <c r="F6" s="557">
        <v>3361</v>
      </c>
      <c r="G6" s="557">
        <v>3386</v>
      </c>
      <c r="H6" s="557">
        <v>3463</v>
      </c>
      <c r="I6" s="414">
        <v>3508</v>
      </c>
      <c r="J6" s="414">
        <v>3572</v>
      </c>
      <c r="K6" s="414">
        <v>3397</v>
      </c>
      <c r="L6" s="414">
        <v>3364</v>
      </c>
      <c r="M6" s="414">
        <v>3140</v>
      </c>
      <c r="N6" s="452">
        <v>3209</v>
      </c>
      <c r="O6" s="30"/>
      <c r="P6" s="31">
        <v>10.1</v>
      </c>
      <c r="Q6" s="31">
        <v>9.9</v>
      </c>
      <c r="R6" s="31">
        <v>9.3000000000000007</v>
      </c>
      <c r="S6" s="31">
        <v>9.3000000000000007</v>
      </c>
      <c r="T6" s="465">
        <v>6.1</v>
      </c>
      <c r="V6" s="549"/>
      <c r="X6" s="549"/>
    </row>
    <row r="7" spans="1:24" ht="24.75" customHeight="1" x14ac:dyDescent="0.2">
      <c r="B7" s="552"/>
      <c r="C7" s="614" t="s">
        <v>15</v>
      </c>
      <c r="D7" s="614"/>
      <c r="E7" s="614"/>
      <c r="F7" s="557">
        <v>98</v>
      </c>
      <c r="G7" s="557">
        <v>107</v>
      </c>
      <c r="H7" s="557">
        <v>106</v>
      </c>
      <c r="I7" s="414">
        <v>128</v>
      </c>
      <c r="J7" s="414">
        <v>151</v>
      </c>
      <c r="K7" s="414">
        <v>162</v>
      </c>
      <c r="L7" s="414">
        <v>158</v>
      </c>
      <c r="M7" s="414">
        <v>180</v>
      </c>
      <c r="N7" s="452">
        <v>144</v>
      </c>
      <c r="O7" s="30"/>
      <c r="P7" s="31"/>
      <c r="Q7" s="31"/>
      <c r="R7" s="31"/>
      <c r="S7" s="31"/>
      <c r="T7" s="465"/>
    </row>
    <row r="8" spans="1:24" ht="12" customHeight="1" thickBot="1" x14ac:dyDescent="0.25">
      <c r="B8" s="552"/>
      <c r="C8" s="32" t="s">
        <v>16</v>
      </c>
      <c r="D8" s="32"/>
      <c r="E8" s="32"/>
      <c r="F8" s="558">
        <f>SUM(F5:F7)</f>
        <v>9128</v>
      </c>
      <c r="G8" s="558">
        <f t="shared" ref="G8:N8" si="0">SUM(G5:G7)</f>
        <v>9470</v>
      </c>
      <c r="H8" s="558">
        <f t="shared" si="0"/>
        <v>9734</v>
      </c>
      <c r="I8" s="415">
        <f t="shared" si="0"/>
        <v>9709</v>
      </c>
      <c r="J8" s="415">
        <f t="shared" si="0"/>
        <v>9604</v>
      </c>
      <c r="K8" s="415">
        <f t="shared" si="0"/>
        <v>9457</v>
      </c>
      <c r="L8" s="415">
        <f t="shared" si="0"/>
        <v>9587</v>
      </c>
      <c r="M8" s="415">
        <f t="shared" si="0"/>
        <v>9698</v>
      </c>
      <c r="N8" s="453">
        <f t="shared" si="0"/>
        <v>10204</v>
      </c>
      <c r="O8" s="30"/>
      <c r="P8" s="34">
        <v>-0.8</v>
      </c>
      <c r="Q8" s="34">
        <v>-2.4</v>
      </c>
      <c r="R8" s="34">
        <v>-2.9</v>
      </c>
      <c r="S8" s="34">
        <v>-2.8</v>
      </c>
      <c r="T8" s="466">
        <v>-4.4000000000000004</v>
      </c>
      <c r="V8" s="436"/>
      <c r="X8" s="549"/>
    </row>
    <row r="9" spans="1:24" ht="12" customHeight="1" thickTop="1" x14ac:dyDescent="0.2">
      <c r="B9" s="552"/>
      <c r="C9" s="560"/>
      <c r="D9" s="560"/>
      <c r="E9" s="555"/>
      <c r="F9" s="557"/>
      <c r="G9" s="557"/>
      <c r="H9" s="557"/>
      <c r="I9" s="414"/>
      <c r="J9" s="414"/>
      <c r="K9" s="414"/>
      <c r="L9" s="414"/>
      <c r="M9" s="414"/>
      <c r="N9" s="452"/>
      <c r="O9" s="30"/>
      <c r="P9" s="23"/>
      <c r="Q9" s="23"/>
      <c r="R9" s="23"/>
      <c r="S9" s="23"/>
      <c r="T9" s="467"/>
    </row>
    <row r="10" spans="1:24" ht="12" customHeight="1" x14ac:dyDescent="0.2">
      <c r="C10" s="555" t="s">
        <v>17</v>
      </c>
      <c r="E10" s="555"/>
      <c r="F10" s="416"/>
      <c r="G10" s="416"/>
      <c r="H10" s="416"/>
      <c r="I10" s="80"/>
      <c r="J10" s="80"/>
      <c r="K10" s="80"/>
      <c r="L10" s="80"/>
      <c r="M10" s="80"/>
      <c r="N10" s="454"/>
      <c r="O10" s="30"/>
      <c r="P10" s="37"/>
      <c r="Q10" s="37"/>
      <c r="R10" s="37"/>
      <c r="S10" s="37"/>
      <c r="T10" s="468"/>
    </row>
    <row r="11" spans="1:24" ht="12" customHeight="1" x14ac:dyDescent="0.2">
      <c r="C11" s="38" t="s">
        <v>18</v>
      </c>
      <c r="E11" s="555"/>
      <c r="F11" s="416">
        <v>2862</v>
      </c>
      <c r="G11" s="416">
        <v>2896</v>
      </c>
      <c r="H11" s="416">
        <v>2966</v>
      </c>
      <c r="I11" s="80">
        <v>3094</v>
      </c>
      <c r="J11" s="80">
        <v>3149</v>
      </c>
      <c r="K11" s="80">
        <v>3134</v>
      </c>
      <c r="L11" s="80">
        <v>3117</v>
      </c>
      <c r="M11" s="80">
        <v>3159</v>
      </c>
      <c r="N11" s="454">
        <v>3225</v>
      </c>
      <c r="O11" s="30"/>
      <c r="P11" s="37"/>
      <c r="Q11" s="37"/>
      <c r="R11" s="37"/>
      <c r="S11" s="37"/>
      <c r="T11" s="468"/>
      <c r="V11" s="549"/>
      <c r="X11" s="549"/>
    </row>
    <row r="12" spans="1:24" ht="12" customHeight="1" x14ac:dyDescent="0.2">
      <c r="C12" s="38" t="s">
        <v>19</v>
      </c>
      <c r="E12" s="555"/>
      <c r="F12" s="419">
        <v>277</v>
      </c>
      <c r="G12" s="419">
        <v>297</v>
      </c>
      <c r="H12" s="419">
        <v>315</v>
      </c>
      <c r="I12" s="402">
        <v>337</v>
      </c>
      <c r="J12" s="402">
        <v>344</v>
      </c>
      <c r="K12" s="402">
        <v>351</v>
      </c>
      <c r="L12" s="402">
        <v>371</v>
      </c>
      <c r="M12" s="402">
        <v>534</v>
      </c>
      <c r="N12" s="455">
        <v>704</v>
      </c>
      <c r="O12" s="30"/>
      <c r="P12" s="37"/>
      <c r="Q12" s="37"/>
      <c r="R12" s="37"/>
      <c r="S12" s="37"/>
      <c r="T12" s="468"/>
      <c r="V12" s="549"/>
      <c r="X12" s="549"/>
    </row>
    <row r="13" spans="1:24" ht="12" customHeight="1" x14ac:dyDescent="0.2">
      <c r="C13" s="38" t="s">
        <v>20</v>
      </c>
      <c r="E13" s="555"/>
      <c r="F13" s="416">
        <f>SUM(F11:F12)</f>
        <v>3139</v>
      </c>
      <c r="G13" s="416">
        <f t="shared" ref="G13:N13" si="1">SUM(G11:G12)</f>
        <v>3193</v>
      </c>
      <c r="H13" s="416">
        <f t="shared" si="1"/>
        <v>3281</v>
      </c>
      <c r="I13" s="416">
        <f t="shared" si="1"/>
        <v>3431</v>
      </c>
      <c r="J13" s="416">
        <f t="shared" si="1"/>
        <v>3493</v>
      </c>
      <c r="K13" s="416">
        <f t="shared" si="1"/>
        <v>3485</v>
      </c>
      <c r="L13" s="416">
        <f t="shared" si="1"/>
        <v>3488</v>
      </c>
      <c r="M13" s="416">
        <f t="shared" si="1"/>
        <v>3693</v>
      </c>
      <c r="N13" s="456">
        <f t="shared" si="1"/>
        <v>3929</v>
      </c>
      <c r="O13" s="30"/>
      <c r="P13" s="31">
        <v>9.1</v>
      </c>
      <c r="Q13" s="31">
        <v>6.6</v>
      </c>
      <c r="R13" s="31">
        <v>6.7</v>
      </c>
      <c r="S13" s="31">
        <v>8.1</v>
      </c>
      <c r="T13" s="465">
        <v>4.7</v>
      </c>
      <c r="V13" s="549"/>
      <c r="X13" s="549"/>
    </row>
    <row r="14" spans="1:24" ht="12" customHeight="1" x14ac:dyDescent="0.2">
      <c r="C14" s="555" t="s">
        <v>21</v>
      </c>
      <c r="E14" s="555"/>
      <c r="F14" s="416"/>
      <c r="G14" s="416"/>
      <c r="H14" s="416"/>
      <c r="I14" s="80"/>
      <c r="J14" s="80"/>
      <c r="K14" s="80"/>
      <c r="L14" s="80"/>
      <c r="M14" s="80"/>
      <c r="N14" s="454"/>
      <c r="O14" s="30"/>
      <c r="P14" s="31"/>
      <c r="Q14" s="31"/>
      <c r="R14" s="31"/>
      <c r="S14" s="31"/>
      <c r="T14" s="465"/>
    </row>
    <row r="15" spans="1:24" ht="12" customHeight="1" x14ac:dyDescent="0.2">
      <c r="C15" s="38" t="s">
        <v>18</v>
      </c>
      <c r="E15" s="555"/>
      <c r="F15" s="416">
        <v>1425</v>
      </c>
      <c r="G15" s="416">
        <v>1385</v>
      </c>
      <c r="H15" s="416">
        <v>1286</v>
      </c>
      <c r="I15" s="80">
        <v>1229</v>
      </c>
      <c r="J15" s="80">
        <v>1226</v>
      </c>
      <c r="K15" s="80">
        <v>1220</v>
      </c>
      <c r="L15" s="80">
        <v>1090</v>
      </c>
      <c r="M15" s="80">
        <v>1040</v>
      </c>
      <c r="N15" s="454">
        <v>1100</v>
      </c>
      <c r="O15" s="30"/>
      <c r="P15" s="31"/>
      <c r="Q15" s="31"/>
      <c r="R15" s="31"/>
      <c r="S15" s="31"/>
      <c r="T15" s="465"/>
      <c r="V15" s="549"/>
      <c r="X15" s="549"/>
    </row>
    <row r="16" spans="1:24" ht="12" customHeight="1" x14ac:dyDescent="0.2">
      <c r="C16" s="38" t="s">
        <v>19</v>
      </c>
      <c r="E16" s="555"/>
      <c r="F16" s="419">
        <v>1815</v>
      </c>
      <c r="G16" s="419">
        <v>1810</v>
      </c>
      <c r="H16" s="419">
        <v>1754</v>
      </c>
      <c r="I16" s="402">
        <v>1710</v>
      </c>
      <c r="J16" s="402">
        <v>1753</v>
      </c>
      <c r="K16" s="402">
        <v>1664</v>
      </c>
      <c r="L16" s="402">
        <v>1578</v>
      </c>
      <c r="M16" s="402">
        <v>1480</v>
      </c>
      <c r="N16" s="455">
        <v>1631</v>
      </c>
      <c r="O16" s="30"/>
      <c r="P16" s="31"/>
      <c r="Q16" s="31"/>
      <c r="R16" s="31"/>
      <c r="S16" s="31"/>
      <c r="T16" s="465"/>
      <c r="V16" s="549"/>
      <c r="X16" s="549"/>
    </row>
    <row r="17" spans="2:24" ht="12" customHeight="1" x14ac:dyDescent="0.2">
      <c r="C17" s="38" t="s">
        <v>20</v>
      </c>
      <c r="E17" s="555"/>
      <c r="F17" s="417">
        <f>SUM(F15:F16)</f>
        <v>3240</v>
      </c>
      <c r="G17" s="417">
        <f t="shared" ref="G17:N17" si="2">SUM(G15:G16)</f>
        <v>3195</v>
      </c>
      <c r="H17" s="416">
        <f t="shared" si="2"/>
        <v>3040</v>
      </c>
      <c r="I17" s="417">
        <f t="shared" si="2"/>
        <v>2939</v>
      </c>
      <c r="J17" s="417">
        <f t="shared" si="2"/>
        <v>2979</v>
      </c>
      <c r="K17" s="417">
        <f t="shared" si="2"/>
        <v>2884</v>
      </c>
      <c r="L17" s="417">
        <f t="shared" si="2"/>
        <v>2668</v>
      </c>
      <c r="M17" s="417">
        <f t="shared" si="2"/>
        <v>2520</v>
      </c>
      <c r="N17" s="456">
        <f t="shared" si="2"/>
        <v>2731</v>
      </c>
      <c r="O17" s="30"/>
      <c r="P17" s="31">
        <v>-7.4</v>
      </c>
      <c r="Q17" s="31">
        <v>-6.7</v>
      </c>
      <c r="R17" s="31">
        <v>-7.2</v>
      </c>
      <c r="S17" s="31">
        <v>-12.3</v>
      </c>
      <c r="T17" s="465">
        <v>-13.5</v>
      </c>
      <c r="V17" s="549"/>
      <c r="X17" s="549"/>
    </row>
    <row r="18" spans="2:24" ht="12" customHeight="1" x14ac:dyDescent="0.2">
      <c r="C18" s="555" t="s">
        <v>22</v>
      </c>
      <c r="E18" s="555"/>
      <c r="F18" s="416">
        <v>902</v>
      </c>
      <c r="G18" s="416">
        <v>897</v>
      </c>
      <c r="H18" s="416">
        <v>883</v>
      </c>
      <c r="I18" s="80">
        <v>822</v>
      </c>
      <c r="J18" s="80">
        <v>801</v>
      </c>
      <c r="K18" s="80">
        <v>694</v>
      </c>
      <c r="L18" s="80">
        <v>681</v>
      </c>
      <c r="M18" s="80">
        <v>685</v>
      </c>
      <c r="N18" s="454">
        <v>680</v>
      </c>
      <c r="O18" s="30"/>
      <c r="P18" s="31">
        <v>-11.3</v>
      </c>
      <c r="Q18" s="31">
        <v>-20.8</v>
      </c>
      <c r="R18" s="31">
        <v>-18.8</v>
      </c>
      <c r="S18" s="31">
        <v>-10.8</v>
      </c>
      <c r="T18" s="465">
        <v>-16.2</v>
      </c>
      <c r="V18" s="549"/>
      <c r="X18" s="549"/>
    </row>
    <row r="19" spans="2:24" ht="12" customHeight="1" x14ac:dyDescent="0.2">
      <c r="C19" s="555" t="s">
        <v>23</v>
      </c>
      <c r="E19" s="555"/>
      <c r="F19" s="416">
        <v>733</v>
      </c>
      <c r="G19" s="416">
        <v>1004</v>
      </c>
      <c r="H19" s="416">
        <v>1197</v>
      </c>
      <c r="I19" s="80">
        <v>1264</v>
      </c>
      <c r="J19" s="80">
        <v>1210</v>
      </c>
      <c r="K19" s="80">
        <v>1213</v>
      </c>
      <c r="L19" s="80">
        <v>1521</v>
      </c>
      <c r="M19" s="80">
        <v>1653</v>
      </c>
      <c r="N19" s="454">
        <v>1719</v>
      </c>
      <c r="O19" s="30"/>
      <c r="P19" s="31">
        <v>-2.5</v>
      </c>
      <c r="Q19" s="31">
        <v>-1.6</v>
      </c>
      <c r="R19" s="31">
        <v>-1.6</v>
      </c>
      <c r="S19" s="31">
        <v>-1.4</v>
      </c>
      <c r="T19" s="465">
        <v>0.1</v>
      </c>
      <c r="V19" s="549"/>
      <c r="X19" s="549"/>
    </row>
    <row r="20" spans="2:24" ht="12" customHeight="1" x14ac:dyDescent="0.2">
      <c r="C20" s="555" t="s">
        <v>24</v>
      </c>
      <c r="E20" s="555"/>
      <c r="F20" s="416">
        <v>434</v>
      </c>
      <c r="G20" s="416">
        <v>460</v>
      </c>
      <c r="H20" s="416">
        <v>461</v>
      </c>
      <c r="I20" s="80">
        <v>484</v>
      </c>
      <c r="J20" s="80">
        <v>391</v>
      </c>
      <c r="K20" s="80">
        <v>382</v>
      </c>
      <c r="L20" s="80">
        <v>354</v>
      </c>
      <c r="M20" s="80">
        <v>395</v>
      </c>
      <c r="N20" s="454">
        <v>387</v>
      </c>
      <c r="O20" s="30"/>
      <c r="P20" s="31">
        <v>-9.6</v>
      </c>
      <c r="Q20" s="31">
        <v>-18.8</v>
      </c>
      <c r="R20" s="31">
        <v>-21.5</v>
      </c>
      <c r="S20" s="31">
        <v>-15.1</v>
      </c>
      <c r="T20" s="465">
        <v>-4.5</v>
      </c>
      <c r="V20" s="549"/>
      <c r="X20" s="549"/>
    </row>
    <row r="21" spans="2:24" s="42" customFormat="1" ht="12" customHeight="1" thickBot="1" x14ac:dyDescent="0.25">
      <c r="B21" s="21"/>
      <c r="C21" s="21" t="s">
        <v>25</v>
      </c>
      <c r="D21" s="21"/>
      <c r="E21" s="21"/>
      <c r="F21" s="418">
        <f>+F13+F17+F18+F19+F20</f>
        <v>8448</v>
      </c>
      <c r="G21" s="418">
        <f t="shared" ref="G21:N21" si="3">+G13+G17+G18+G19+G20</f>
        <v>8749</v>
      </c>
      <c r="H21" s="418">
        <f t="shared" si="3"/>
        <v>8862</v>
      </c>
      <c r="I21" s="418">
        <f t="shared" si="3"/>
        <v>8940</v>
      </c>
      <c r="J21" s="418">
        <f t="shared" si="3"/>
        <v>8874</v>
      </c>
      <c r="K21" s="418">
        <f t="shared" si="3"/>
        <v>8658</v>
      </c>
      <c r="L21" s="418">
        <f t="shared" si="3"/>
        <v>8712</v>
      </c>
      <c r="M21" s="418">
        <f t="shared" si="3"/>
        <v>8946</v>
      </c>
      <c r="N21" s="457">
        <f t="shared" si="3"/>
        <v>9446</v>
      </c>
      <c r="O21" s="30"/>
      <c r="P21" s="34">
        <v>-1.3</v>
      </c>
      <c r="Q21" s="34">
        <v>-3.3</v>
      </c>
      <c r="R21" s="34">
        <v>-3.1</v>
      </c>
      <c r="S21" s="34">
        <v>-2.9</v>
      </c>
      <c r="T21" s="466">
        <v>-4.2</v>
      </c>
      <c r="V21" s="436"/>
      <c r="W21" s="60"/>
      <c r="X21" s="549"/>
    </row>
    <row r="22" spans="2:24" ht="6" customHeight="1" thickTop="1" x14ac:dyDescent="0.2">
      <c r="E22" s="555"/>
      <c r="F22" s="416"/>
      <c r="G22" s="416"/>
      <c r="H22" s="416"/>
      <c r="I22" s="416"/>
      <c r="J22" s="416"/>
      <c r="K22" s="416"/>
      <c r="L22" s="416"/>
      <c r="M22" s="416"/>
      <c r="N22" s="456"/>
      <c r="O22" s="30"/>
      <c r="P22" s="31"/>
      <c r="Q22" s="31"/>
      <c r="R22" s="31"/>
      <c r="S22" s="31"/>
      <c r="T22" s="465"/>
    </row>
    <row r="23" spans="2:24" ht="12" customHeight="1" x14ac:dyDescent="0.2">
      <c r="E23" s="555"/>
      <c r="F23" s="36"/>
      <c r="G23" s="36"/>
      <c r="H23" s="36"/>
      <c r="I23" s="36"/>
      <c r="J23" s="36"/>
      <c r="K23" s="80"/>
      <c r="L23" s="80"/>
      <c r="M23" s="80"/>
      <c r="N23" s="454"/>
      <c r="O23" s="30"/>
      <c r="P23" s="31"/>
      <c r="Q23" s="31"/>
      <c r="R23" s="31"/>
      <c r="S23" s="31"/>
      <c r="T23" s="465"/>
    </row>
    <row r="24" spans="2:24" ht="12" customHeight="1" x14ac:dyDescent="0.2">
      <c r="B24" s="613" t="s">
        <v>257</v>
      </c>
      <c r="C24" s="613"/>
      <c r="D24" s="560"/>
      <c r="E24" s="555"/>
      <c r="F24" s="36"/>
      <c r="G24" s="36"/>
      <c r="H24" s="36"/>
      <c r="I24" s="36"/>
      <c r="J24" s="36"/>
      <c r="K24" s="80"/>
      <c r="L24" s="80"/>
      <c r="M24" s="80"/>
      <c r="N24" s="454"/>
      <c r="O24" s="30"/>
      <c r="P24" s="31"/>
      <c r="Q24" s="31"/>
      <c r="R24" s="31"/>
      <c r="S24" s="31"/>
      <c r="T24" s="465"/>
    </row>
    <row r="25" spans="2:24" ht="12" customHeight="1" x14ac:dyDescent="0.2">
      <c r="C25" s="555" t="s">
        <v>17</v>
      </c>
      <c r="E25" s="555"/>
      <c r="F25" s="35"/>
      <c r="G25" s="35"/>
      <c r="H25" s="35"/>
      <c r="I25" s="36"/>
      <c r="J25" s="36"/>
      <c r="K25" s="80"/>
      <c r="L25" s="80"/>
      <c r="M25" s="80"/>
      <c r="N25" s="454"/>
      <c r="O25" s="30"/>
      <c r="P25" s="31"/>
      <c r="Q25" s="31"/>
      <c r="R25" s="31"/>
      <c r="S25" s="31"/>
      <c r="T25" s="465"/>
    </row>
    <row r="26" spans="2:24" ht="12" customHeight="1" x14ac:dyDescent="0.2">
      <c r="C26" s="38" t="s">
        <v>18</v>
      </c>
      <c r="E26" s="555"/>
      <c r="F26" s="35">
        <v>2316</v>
      </c>
      <c r="G26" s="35">
        <v>2338</v>
      </c>
      <c r="H26" s="35">
        <v>2404</v>
      </c>
      <c r="I26" s="36">
        <v>2501</v>
      </c>
      <c r="J26" s="36">
        <v>2499</v>
      </c>
      <c r="K26" s="80">
        <v>2496</v>
      </c>
      <c r="L26" s="80">
        <v>2490</v>
      </c>
      <c r="M26" s="80">
        <v>2549</v>
      </c>
      <c r="N26" s="454">
        <v>2622</v>
      </c>
      <c r="O26" s="30"/>
      <c r="P26" s="31"/>
      <c r="Q26" s="31"/>
      <c r="R26" s="31"/>
      <c r="S26" s="31"/>
      <c r="T26" s="465"/>
      <c r="V26" s="549"/>
      <c r="X26" s="549"/>
    </row>
    <row r="27" spans="2:24" ht="12" customHeight="1" x14ac:dyDescent="0.2">
      <c r="C27" s="38" t="s">
        <v>19</v>
      </c>
      <c r="E27" s="555"/>
      <c r="F27" s="39">
        <v>140</v>
      </c>
      <c r="G27" s="39">
        <v>146</v>
      </c>
      <c r="H27" s="39">
        <v>149</v>
      </c>
      <c r="I27" s="40">
        <v>153</v>
      </c>
      <c r="J27" s="40">
        <v>156</v>
      </c>
      <c r="K27" s="402">
        <v>158</v>
      </c>
      <c r="L27" s="402">
        <v>154</v>
      </c>
      <c r="M27" s="402">
        <v>257</v>
      </c>
      <c r="N27" s="455">
        <v>428</v>
      </c>
      <c r="O27" s="30"/>
      <c r="P27" s="31"/>
      <c r="Q27" s="31"/>
      <c r="R27" s="31"/>
      <c r="S27" s="31"/>
      <c r="T27" s="465"/>
      <c r="V27" s="549"/>
      <c r="X27" s="549"/>
    </row>
    <row r="28" spans="2:24" ht="12" customHeight="1" x14ac:dyDescent="0.2">
      <c r="C28" s="38" t="s">
        <v>20</v>
      </c>
      <c r="E28" s="555"/>
      <c r="F28" s="35">
        <f>SUM(F26:F27)</f>
        <v>2456</v>
      </c>
      <c r="G28" s="35">
        <f t="shared" ref="G28:N28" si="4">SUM(G26:G27)</f>
        <v>2484</v>
      </c>
      <c r="H28" s="35">
        <f t="shared" si="4"/>
        <v>2553</v>
      </c>
      <c r="I28" s="35">
        <f t="shared" si="4"/>
        <v>2654</v>
      </c>
      <c r="J28" s="35">
        <f t="shared" si="4"/>
        <v>2655</v>
      </c>
      <c r="K28" s="416">
        <f t="shared" si="4"/>
        <v>2654</v>
      </c>
      <c r="L28" s="416">
        <f t="shared" si="4"/>
        <v>2644</v>
      </c>
      <c r="M28" s="416">
        <f t="shared" si="4"/>
        <v>2806</v>
      </c>
      <c r="N28" s="456">
        <f t="shared" si="4"/>
        <v>3050</v>
      </c>
      <c r="O28" s="30"/>
      <c r="P28" s="31"/>
      <c r="Q28" s="31"/>
      <c r="R28" s="31"/>
      <c r="S28" s="31"/>
      <c r="T28" s="465"/>
      <c r="V28" s="549"/>
      <c r="X28" s="549"/>
    </row>
    <row r="29" spans="2:24" ht="12" customHeight="1" x14ac:dyDescent="0.2">
      <c r="C29" s="555" t="s">
        <v>21</v>
      </c>
      <c r="E29" s="555"/>
      <c r="F29" s="35"/>
      <c r="G29" s="35"/>
      <c r="H29" s="35"/>
      <c r="I29" s="36"/>
      <c r="J29" s="36"/>
      <c r="K29" s="80"/>
      <c r="L29" s="80"/>
      <c r="M29" s="80"/>
      <c r="N29" s="454"/>
      <c r="O29" s="30"/>
      <c r="P29" s="31"/>
      <c r="Q29" s="31"/>
      <c r="R29" s="31"/>
      <c r="S29" s="31"/>
      <c r="T29" s="465"/>
    </row>
    <row r="30" spans="2:24" ht="12" customHeight="1" x14ac:dyDescent="0.2">
      <c r="C30" s="38" t="s">
        <v>18</v>
      </c>
      <c r="E30" s="555"/>
      <c r="F30" s="35">
        <v>1024</v>
      </c>
      <c r="G30" s="35">
        <v>981</v>
      </c>
      <c r="H30" s="35">
        <v>900</v>
      </c>
      <c r="I30" s="35">
        <v>857</v>
      </c>
      <c r="J30" s="35">
        <v>841</v>
      </c>
      <c r="K30" s="416">
        <v>858</v>
      </c>
      <c r="L30" s="416">
        <v>755</v>
      </c>
      <c r="M30" s="416">
        <v>737</v>
      </c>
      <c r="N30" s="456">
        <v>797</v>
      </c>
      <c r="O30" s="30"/>
      <c r="P30" s="31"/>
      <c r="Q30" s="31"/>
      <c r="R30" s="31"/>
      <c r="S30" s="31"/>
      <c r="T30" s="465"/>
      <c r="V30" s="549"/>
      <c r="X30" s="549"/>
    </row>
    <row r="31" spans="2:24" ht="12" customHeight="1" x14ac:dyDescent="0.2">
      <c r="C31" s="38" t="s">
        <v>19</v>
      </c>
      <c r="E31" s="555"/>
      <c r="F31" s="39">
        <v>477</v>
      </c>
      <c r="G31" s="39">
        <v>474</v>
      </c>
      <c r="H31" s="39">
        <v>441</v>
      </c>
      <c r="I31" s="39">
        <v>411</v>
      </c>
      <c r="J31" s="39">
        <v>397</v>
      </c>
      <c r="K31" s="419">
        <v>399</v>
      </c>
      <c r="L31" s="419">
        <v>359</v>
      </c>
      <c r="M31" s="419">
        <v>413</v>
      </c>
      <c r="N31" s="458">
        <v>493</v>
      </c>
      <c r="O31" s="30"/>
      <c r="P31" s="31"/>
      <c r="Q31" s="31"/>
      <c r="R31" s="31"/>
      <c r="S31" s="31"/>
      <c r="T31" s="465"/>
      <c r="V31" s="549"/>
      <c r="X31" s="549"/>
    </row>
    <row r="32" spans="2:24" ht="12" customHeight="1" x14ac:dyDescent="0.2">
      <c r="C32" s="38" t="s">
        <v>20</v>
      </c>
      <c r="E32" s="555"/>
      <c r="F32" s="35">
        <f>SUM(F30:F31)</f>
        <v>1501</v>
      </c>
      <c r="G32" s="35">
        <f t="shared" ref="G32:N32" si="5">SUM(G30:G31)</f>
        <v>1455</v>
      </c>
      <c r="H32" s="35">
        <f t="shared" si="5"/>
        <v>1341</v>
      </c>
      <c r="I32" s="35">
        <f t="shared" si="5"/>
        <v>1268</v>
      </c>
      <c r="J32" s="35">
        <f t="shared" si="5"/>
        <v>1238</v>
      </c>
      <c r="K32" s="416">
        <f t="shared" si="5"/>
        <v>1257</v>
      </c>
      <c r="L32" s="416">
        <f t="shared" si="5"/>
        <v>1114</v>
      </c>
      <c r="M32" s="416">
        <f t="shared" si="5"/>
        <v>1150</v>
      </c>
      <c r="N32" s="456">
        <f t="shared" si="5"/>
        <v>1290</v>
      </c>
      <c r="O32" s="30"/>
      <c r="P32" s="31"/>
      <c r="Q32" s="31"/>
      <c r="R32" s="31"/>
      <c r="S32" s="31"/>
      <c r="T32" s="465"/>
      <c r="V32" s="549"/>
      <c r="X32" s="549"/>
    </row>
    <row r="33" spans="2:24" ht="12" customHeight="1" x14ac:dyDescent="0.2">
      <c r="C33" s="555" t="s">
        <v>22</v>
      </c>
      <c r="E33" s="555"/>
      <c r="F33" s="35">
        <v>492</v>
      </c>
      <c r="G33" s="35">
        <v>463</v>
      </c>
      <c r="H33" s="35">
        <v>439</v>
      </c>
      <c r="I33" s="36">
        <v>386</v>
      </c>
      <c r="J33" s="36">
        <v>361</v>
      </c>
      <c r="K33" s="80">
        <v>316</v>
      </c>
      <c r="L33" s="80">
        <v>311</v>
      </c>
      <c r="M33" s="80">
        <v>333</v>
      </c>
      <c r="N33" s="454">
        <v>358</v>
      </c>
      <c r="O33" s="30"/>
      <c r="P33" s="31"/>
      <c r="Q33" s="31"/>
      <c r="R33" s="31"/>
      <c r="S33" s="31"/>
      <c r="T33" s="465"/>
      <c r="V33" s="549"/>
      <c r="X33" s="549"/>
    </row>
    <row r="34" spans="2:24" ht="12" customHeight="1" x14ac:dyDescent="0.2">
      <c r="C34" s="555" t="s">
        <v>23</v>
      </c>
      <c r="E34" s="555"/>
      <c r="F34" s="35">
        <v>600</v>
      </c>
      <c r="G34" s="35">
        <v>884</v>
      </c>
      <c r="H34" s="35">
        <v>1059</v>
      </c>
      <c r="I34" s="36">
        <v>1094</v>
      </c>
      <c r="J34" s="36">
        <v>993</v>
      </c>
      <c r="K34" s="80">
        <v>995</v>
      </c>
      <c r="L34" s="80">
        <v>1310</v>
      </c>
      <c r="M34" s="80">
        <v>1441</v>
      </c>
      <c r="N34" s="454">
        <v>1486</v>
      </c>
      <c r="O34" s="30"/>
      <c r="P34" s="31"/>
      <c r="Q34" s="31"/>
      <c r="R34" s="31"/>
      <c r="S34" s="31"/>
      <c r="T34" s="465"/>
      <c r="V34" s="549"/>
      <c r="X34" s="549"/>
    </row>
    <row r="35" spans="2:24" ht="12" customHeight="1" x14ac:dyDescent="0.2">
      <c r="C35" s="555" t="s">
        <v>24</v>
      </c>
      <c r="E35" s="555"/>
      <c r="F35" s="35">
        <v>243</v>
      </c>
      <c r="G35" s="35">
        <v>271</v>
      </c>
      <c r="H35" s="35">
        <v>256</v>
      </c>
      <c r="I35" s="36">
        <v>257</v>
      </c>
      <c r="J35" s="36">
        <v>257</v>
      </c>
      <c r="K35" s="80">
        <v>265</v>
      </c>
      <c r="L35" s="80">
        <v>229</v>
      </c>
      <c r="M35" s="80">
        <v>263</v>
      </c>
      <c r="N35" s="454">
        <v>266</v>
      </c>
      <c r="O35" s="30"/>
      <c r="P35" s="31"/>
      <c r="Q35" s="31"/>
      <c r="R35" s="31"/>
      <c r="S35" s="31"/>
      <c r="T35" s="465"/>
      <c r="V35" s="549"/>
      <c r="X35" s="549"/>
    </row>
    <row r="36" spans="2:24" s="42" customFormat="1" ht="12" customHeight="1" x14ac:dyDescent="0.2">
      <c r="B36" s="21"/>
      <c r="C36" s="21" t="s">
        <v>25</v>
      </c>
      <c r="D36" s="21"/>
      <c r="E36" s="21"/>
      <c r="F36" s="44">
        <f>SUM(F28,F32,F33,F34,F35)</f>
        <v>5292</v>
      </c>
      <c r="G36" s="44">
        <f t="shared" ref="G36:N36" si="6">SUM(G28,G32,G33,G34,G35)</f>
        <v>5557</v>
      </c>
      <c r="H36" s="44">
        <f t="shared" si="6"/>
        <v>5648</v>
      </c>
      <c r="I36" s="45">
        <f t="shared" si="6"/>
        <v>5659</v>
      </c>
      <c r="J36" s="45">
        <f t="shared" si="6"/>
        <v>5504</v>
      </c>
      <c r="K36" s="420">
        <f t="shared" si="6"/>
        <v>5487</v>
      </c>
      <c r="L36" s="420">
        <f t="shared" si="6"/>
        <v>5608</v>
      </c>
      <c r="M36" s="420">
        <f t="shared" si="6"/>
        <v>5993</v>
      </c>
      <c r="N36" s="459">
        <f t="shared" si="6"/>
        <v>6450</v>
      </c>
      <c r="O36" s="46"/>
      <c r="P36" s="34">
        <v>-6.7</v>
      </c>
      <c r="Q36" s="34">
        <v>-8.3000000000000007</v>
      </c>
      <c r="R36" s="34">
        <v>-8.1999999999999993</v>
      </c>
      <c r="S36" s="34">
        <v>-7.6</v>
      </c>
      <c r="T36" s="466">
        <v>-7.9</v>
      </c>
      <c r="V36" s="436"/>
      <c r="W36" s="60"/>
      <c r="X36" s="549"/>
    </row>
    <row r="37" spans="2:24" ht="6" customHeight="1" x14ac:dyDescent="0.2">
      <c r="E37" s="555"/>
      <c r="F37" s="35"/>
      <c r="G37" s="35"/>
      <c r="H37" s="35"/>
      <c r="I37" s="35"/>
      <c r="J37" s="35"/>
      <c r="K37" s="416"/>
      <c r="L37" s="416"/>
      <c r="M37" s="416"/>
      <c r="N37" s="456"/>
      <c r="O37" s="30"/>
      <c r="P37" s="31"/>
      <c r="Q37" s="31"/>
      <c r="R37" s="31"/>
      <c r="S37" s="31"/>
      <c r="T37" s="465"/>
    </row>
    <row r="38" spans="2:24" s="42" customFormat="1" ht="12" customHeight="1" x14ac:dyDescent="0.2">
      <c r="B38" s="21"/>
      <c r="C38" s="555"/>
      <c r="D38" s="21"/>
      <c r="E38" s="21"/>
      <c r="F38" s="36"/>
      <c r="G38" s="36"/>
      <c r="H38" s="36"/>
      <c r="I38" s="36"/>
      <c r="J38" s="36"/>
      <c r="K38" s="80"/>
      <c r="L38" s="80"/>
      <c r="M38" s="80"/>
      <c r="N38" s="454"/>
      <c r="O38" s="30"/>
      <c r="P38" s="31"/>
      <c r="Q38" s="31"/>
      <c r="R38" s="31"/>
      <c r="S38" s="31"/>
      <c r="T38" s="465"/>
    </row>
    <row r="39" spans="2:24" ht="12" customHeight="1" x14ac:dyDescent="0.2">
      <c r="C39" s="21" t="s">
        <v>306</v>
      </c>
      <c r="D39" s="21"/>
      <c r="E39" s="555"/>
      <c r="F39" s="36"/>
      <c r="G39" s="36"/>
      <c r="H39" s="36"/>
      <c r="I39" s="36"/>
      <c r="J39" s="36"/>
      <c r="K39" s="80"/>
      <c r="L39" s="80"/>
      <c r="M39" s="80"/>
      <c r="N39" s="454"/>
      <c r="O39" s="30"/>
      <c r="P39" s="31"/>
      <c r="Q39" s="31"/>
      <c r="R39" s="31"/>
      <c r="S39" s="31"/>
      <c r="T39" s="465"/>
    </row>
    <row r="40" spans="2:24" ht="12" customHeight="1" x14ac:dyDescent="0.2">
      <c r="B40" s="21"/>
      <c r="C40" s="555" t="s">
        <v>17</v>
      </c>
      <c r="E40" s="555"/>
      <c r="F40" s="35"/>
      <c r="G40" s="35"/>
      <c r="H40" s="35"/>
      <c r="I40" s="36"/>
      <c r="J40" s="36"/>
      <c r="K40" s="80"/>
      <c r="L40" s="80"/>
      <c r="M40" s="80"/>
      <c r="N40" s="454"/>
      <c r="O40" s="30"/>
      <c r="P40" s="48"/>
      <c r="Q40" s="48"/>
      <c r="R40" s="48"/>
      <c r="S40" s="48"/>
      <c r="T40" s="469"/>
    </row>
    <row r="41" spans="2:24" ht="12" customHeight="1" x14ac:dyDescent="0.2">
      <c r="B41" s="21"/>
      <c r="C41" s="38" t="s">
        <v>18</v>
      </c>
      <c r="E41" s="555"/>
      <c r="F41" s="35">
        <v>799</v>
      </c>
      <c r="G41" s="35">
        <v>811</v>
      </c>
      <c r="H41" s="35">
        <v>836</v>
      </c>
      <c r="I41" s="35">
        <v>890</v>
      </c>
      <c r="J41" s="35">
        <v>886</v>
      </c>
      <c r="K41" s="416">
        <v>881</v>
      </c>
      <c r="L41" s="416">
        <v>875</v>
      </c>
      <c r="M41" s="416">
        <v>861</v>
      </c>
      <c r="N41" s="454">
        <v>843</v>
      </c>
      <c r="O41" s="30"/>
      <c r="P41" s="48"/>
      <c r="Q41" s="48"/>
      <c r="R41" s="48"/>
      <c r="S41" s="48"/>
      <c r="T41" s="469"/>
      <c r="V41" s="549"/>
      <c r="X41" s="549"/>
    </row>
    <row r="42" spans="2:24" ht="12" customHeight="1" x14ac:dyDescent="0.2">
      <c r="B42" s="21"/>
      <c r="C42" s="38" t="s">
        <v>19</v>
      </c>
      <c r="E42" s="555"/>
      <c r="F42" s="39">
        <v>18</v>
      </c>
      <c r="G42" s="39">
        <v>23</v>
      </c>
      <c r="H42" s="39">
        <v>27</v>
      </c>
      <c r="I42" s="39">
        <v>29</v>
      </c>
      <c r="J42" s="39">
        <v>32</v>
      </c>
      <c r="K42" s="419">
        <v>35</v>
      </c>
      <c r="L42" s="419">
        <v>37</v>
      </c>
      <c r="M42" s="419">
        <v>37</v>
      </c>
      <c r="N42" s="455">
        <v>35</v>
      </c>
      <c r="O42" s="30"/>
      <c r="P42" s="48"/>
      <c r="Q42" s="48"/>
      <c r="R42" s="48"/>
      <c r="S42" s="48"/>
      <c r="T42" s="469"/>
      <c r="V42" s="549"/>
      <c r="X42" s="549"/>
    </row>
    <row r="43" spans="2:24" ht="12" customHeight="1" x14ac:dyDescent="0.2">
      <c r="B43" s="21"/>
      <c r="C43" s="38" t="s">
        <v>20</v>
      </c>
      <c r="E43" s="555"/>
      <c r="F43" s="35">
        <f>SUM(F41:F42)</f>
        <v>817</v>
      </c>
      <c r="G43" s="35">
        <f t="shared" ref="G43:N43" si="7">SUM(G41:G42)</f>
        <v>834</v>
      </c>
      <c r="H43" s="35">
        <f t="shared" si="7"/>
        <v>863</v>
      </c>
      <c r="I43" s="35">
        <f t="shared" si="7"/>
        <v>919</v>
      </c>
      <c r="J43" s="35">
        <f t="shared" si="7"/>
        <v>918</v>
      </c>
      <c r="K43" s="416">
        <f t="shared" si="7"/>
        <v>916</v>
      </c>
      <c r="L43" s="416">
        <f t="shared" si="7"/>
        <v>912</v>
      </c>
      <c r="M43" s="416">
        <f t="shared" si="7"/>
        <v>898</v>
      </c>
      <c r="N43" s="456">
        <f t="shared" si="7"/>
        <v>878</v>
      </c>
      <c r="O43" s="30"/>
      <c r="P43" s="48"/>
      <c r="Q43" s="48"/>
      <c r="R43" s="48"/>
      <c r="S43" s="48"/>
      <c r="T43" s="469"/>
      <c r="V43" s="549"/>
      <c r="X43" s="549"/>
    </row>
    <row r="44" spans="2:24" ht="12" customHeight="1" x14ac:dyDescent="0.2">
      <c r="B44" s="21"/>
      <c r="C44" s="555" t="s">
        <v>21</v>
      </c>
      <c r="E44" s="555"/>
      <c r="F44" s="35"/>
      <c r="G44" s="35"/>
      <c r="H44" s="35"/>
      <c r="I44" s="36"/>
      <c r="J44" s="36"/>
      <c r="K44" s="80"/>
      <c r="L44" s="80"/>
      <c r="M44" s="80"/>
      <c r="N44" s="454"/>
      <c r="O44" s="30"/>
      <c r="P44" s="48"/>
      <c r="Q44" s="48"/>
      <c r="R44" s="48"/>
      <c r="S44" s="48"/>
      <c r="T44" s="469"/>
    </row>
    <row r="45" spans="2:24" ht="12" customHeight="1" x14ac:dyDescent="0.2">
      <c r="B45" s="21"/>
      <c r="C45" s="38" t="s">
        <v>18</v>
      </c>
      <c r="E45" s="555"/>
      <c r="F45" s="35">
        <v>258</v>
      </c>
      <c r="G45" s="35">
        <v>227</v>
      </c>
      <c r="H45" s="35">
        <v>205</v>
      </c>
      <c r="I45" s="35">
        <v>198</v>
      </c>
      <c r="J45" s="35">
        <v>191</v>
      </c>
      <c r="K45" s="416">
        <v>203</v>
      </c>
      <c r="L45" s="416">
        <v>160</v>
      </c>
      <c r="M45" s="416">
        <v>150</v>
      </c>
      <c r="N45" s="456">
        <v>158</v>
      </c>
      <c r="O45" s="30"/>
      <c r="P45" s="48"/>
      <c r="Q45" s="48"/>
      <c r="R45" s="48"/>
      <c r="S45" s="48"/>
      <c r="T45" s="469"/>
      <c r="V45" s="549"/>
      <c r="X45" s="549"/>
    </row>
    <row r="46" spans="2:24" ht="12" customHeight="1" x14ac:dyDescent="0.2">
      <c r="B46" s="21"/>
      <c r="C46" s="38" t="s">
        <v>19</v>
      </c>
      <c r="E46" s="555"/>
      <c r="F46" s="39">
        <v>125</v>
      </c>
      <c r="G46" s="39">
        <v>122</v>
      </c>
      <c r="H46" s="39">
        <v>111</v>
      </c>
      <c r="I46" s="39">
        <v>107</v>
      </c>
      <c r="J46" s="39">
        <v>108</v>
      </c>
      <c r="K46" s="419">
        <v>105</v>
      </c>
      <c r="L46" s="419">
        <v>92</v>
      </c>
      <c r="M46" s="419">
        <v>82</v>
      </c>
      <c r="N46" s="458">
        <v>81</v>
      </c>
      <c r="O46" s="30"/>
      <c r="P46" s="48"/>
      <c r="Q46" s="48"/>
      <c r="R46" s="48"/>
      <c r="S46" s="48"/>
      <c r="T46" s="469"/>
      <c r="V46" s="549"/>
      <c r="X46" s="549"/>
    </row>
    <row r="47" spans="2:24" ht="12" customHeight="1" x14ac:dyDescent="0.2">
      <c r="B47" s="21"/>
      <c r="C47" s="38" t="s">
        <v>20</v>
      </c>
      <c r="E47" s="555"/>
      <c r="F47" s="35">
        <f>SUM(F45:F46)</f>
        <v>383</v>
      </c>
      <c r="G47" s="35">
        <f t="shared" ref="G47:N47" si="8">SUM(G45:G46)</f>
        <v>349</v>
      </c>
      <c r="H47" s="35">
        <f t="shared" si="8"/>
        <v>316</v>
      </c>
      <c r="I47" s="35">
        <f t="shared" si="8"/>
        <v>305</v>
      </c>
      <c r="J47" s="35">
        <f t="shared" si="8"/>
        <v>299</v>
      </c>
      <c r="K47" s="416">
        <f t="shared" si="8"/>
        <v>308</v>
      </c>
      <c r="L47" s="416">
        <f t="shared" si="8"/>
        <v>252</v>
      </c>
      <c r="M47" s="416">
        <f t="shared" si="8"/>
        <v>232</v>
      </c>
      <c r="N47" s="456">
        <f t="shared" si="8"/>
        <v>239</v>
      </c>
      <c r="O47" s="30"/>
      <c r="P47" s="48"/>
      <c r="Q47" s="48"/>
      <c r="R47" s="48"/>
      <c r="S47" s="48"/>
      <c r="T47" s="469"/>
      <c r="V47" s="549"/>
      <c r="X47" s="549"/>
    </row>
    <row r="48" spans="2:24" ht="12" customHeight="1" x14ac:dyDescent="0.2">
      <c r="B48" s="21"/>
      <c r="C48" s="555" t="s">
        <v>22</v>
      </c>
      <c r="E48" s="555"/>
      <c r="F48" s="35">
        <v>105</v>
      </c>
      <c r="G48" s="35">
        <v>102</v>
      </c>
      <c r="H48" s="35">
        <v>100</v>
      </c>
      <c r="I48" s="35">
        <v>81</v>
      </c>
      <c r="J48" s="35">
        <v>79</v>
      </c>
      <c r="K48" s="416">
        <v>77</v>
      </c>
      <c r="L48" s="416">
        <v>73</v>
      </c>
      <c r="M48" s="416">
        <v>67</v>
      </c>
      <c r="N48" s="454">
        <v>66</v>
      </c>
      <c r="O48" s="30"/>
      <c r="P48" s="48"/>
      <c r="Q48" s="48"/>
      <c r="R48" s="48"/>
      <c r="S48" s="48"/>
      <c r="T48" s="469"/>
      <c r="V48" s="549"/>
      <c r="X48" s="549"/>
    </row>
    <row r="49" spans="2:24" ht="12" customHeight="1" x14ac:dyDescent="0.2">
      <c r="B49" s="21"/>
      <c r="C49" s="555" t="s">
        <v>23</v>
      </c>
      <c r="E49" s="555"/>
      <c r="F49" s="35">
        <v>430</v>
      </c>
      <c r="G49" s="35">
        <v>418</v>
      </c>
      <c r="H49" s="35">
        <v>426</v>
      </c>
      <c r="I49" s="35">
        <v>438</v>
      </c>
      <c r="J49" s="35">
        <v>425</v>
      </c>
      <c r="K49" s="416">
        <v>426</v>
      </c>
      <c r="L49" s="416">
        <v>732</v>
      </c>
      <c r="M49" s="416">
        <v>776</v>
      </c>
      <c r="N49" s="454">
        <v>771</v>
      </c>
      <c r="O49" s="30"/>
      <c r="P49" s="48"/>
      <c r="Q49" s="48"/>
      <c r="R49" s="48"/>
      <c r="S49" s="48"/>
      <c r="T49" s="469"/>
      <c r="V49" s="549"/>
      <c r="X49" s="549"/>
    </row>
    <row r="50" spans="2:24" ht="12" customHeight="1" x14ac:dyDescent="0.2">
      <c r="B50" s="21"/>
      <c r="C50" s="555" t="s">
        <v>24</v>
      </c>
      <c r="E50" s="555"/>
      <c r="F50" s="35">
        <v>94</v>
      </c>
      <c r="G50" s="35">
        <v>96</v>
      </c>
      <c r="H50" s="35">
        <v>101</v>
      </c>
      <c r="I50" s="35">
        <v>98</v>
      </c>
      <c r="J50" s="35">
        <v>94</v>
      </c>
      <c r="K50" s="416">
        <v>89</v>
      </c>
      <c r="L50" s="416">
        <v>80</v>
      </c>
      <c r="M50" s="416">
        <v>86</v>
      </c>
      <c r="N50" s="454">
        <v>77</v>
      </c>
      <c r="O50" s="30"/>
      <c r="P50" s="48"/>
      <c r="Q50" s="48"/>
      <c r="R50" s="48"/>
      <c r="S50" s="48"/>
      <c r="T50" s="469"/>
      <c r="V50" s="549"/>
      <c r="X50" s="549"/>
    </row>
    <row r="51" spans="2:24" s="42" customFormat="1" ht="12" customHeight="1" x14ac:dyDescent="0.2">
      <c r="B51" s="21"/>
      <c r="C51" s="21" t="s">
        <v>27</v>
      </c>
      <c r="D51" s="21"/>
      <c r="E51" s="21"/>
      <c r="F51" s="44">
        <f>SUM(F43,F47,F48,F49,F50)</f>
        <v>1829</v>
      </c>
      <c r="G51" s="44">
        <f t="shared" ref="G51:N51" si="9">SUM(G43,G47,G48,G49,G50)</f>
        <v>1799</v>
      </c>
      <c r="H51" s="44">
        <f t="shared" si="9"/>
        <v>1806</v>
      </c>
      <c r="I51" s="44">
        <f t="shared" si="9"/>
        <v>1841</v>
      </c>
      <c r="J51" s="44">
        <f t="shared" si="9"/>
        <v>1815</v>
      </c>
      <c r="K51" s="421">
        <f t="shared" si="9"/>
        <v>1816</v>
      </c>
      <c r="L51" s="421">
        <f t="shared" si="9"/>
        <v>2049</v>
      </c>
      <c r="M51" s="421">
        <f t="shared" si="9"/>
        <v>2059</v>
      </c>
      <c r="N51" s="459">
        <f t="shared" si="9"/>
        <v>2031</v>
      </c>
      <c r="O51" s="46"/>
      <c r="P51" s="34">
        <v>-5.0999999999999996</v>
      </c>
      <c r="Q51" s="34">
        <v>-6.1</v>
      </c>
      <c r="R51" s="34">
        <v>-7.9</v>
      </c>
      <c r="S51" s="34">
        <v>-5.8</v>
      </c>
      <c r="T51" s="466">
        <v>-4.9000000000000004</v>
      </c>
      <c r="V51" s="549"/>
      <c r="W51" s="60"/>
      <c r="X51" s="549"/>
    </row>
    <row r="52" spans="2:24" ht="6" customHeight="1" x14ac:dyDescent="0.2">
      <c r="E52" s="555"/>
      <c r="F52" s="35"/>
      <c r="G52" s="35"/>
      <c r="H52" s="35"/>
      <c r="I52" s="35"/>
      <c r="J52" s="35"/>
      <c r="K52" s="416"/>
      <c r="L52" s="416"/>
      <c r="M52" s="416"/>
      <c r="N52" s="456"/>
      <c r="O52" s="30"/>
      <c r="P52" s="31"/>
      <c r="Q52" s="31"/>
      <c r="R52" s="31"/>
      <c r="S52" s="31"/>
      <c r="T52" s="465"/>
    </row>
    <row r="53" spans="2:24" ht="12" customHeight="1" x14ac:dyDescent="0.2">
      <c r="E53" s="555"/>
      <c r="F53" s="36"/>
      <c r="G53" s="36"/>
      <c r="H53" s="36"/>
      <c r="I53" s="36"/>
      <c r="J53" s="36"/>
      <c r="K53" s="80"/>
      <c r="L53" s="80"/>
      <c r="M53" s="80"/>
      <c r="N53" s="454"/>
      <c r="O53" s="30"/>
      <c r="P53" s="31"/>
      <c r="Q53" s="31"/>
      <c r="R53" s="31"/>
      <c r="S53" s="31"/>
      <c r="T53" s="465"/>
    </row>
    <row r="54" spans="2:24" ht="13.5" customHeight="1" x14ac:dyDescent="0.2">
      <c r="C54" s="21" t="s">
        <v>307</v>
      </c>
      <c r="E54" s="555"/>
      <c r="F54" s="36"/>
      <c r="G54" s="36"/>
      <c r="H54" s="36"/>
      <c r="I54" s="36"/>
      <c r="J54" s="36"/>
      <c r="K54" s="80"/>
      <c r="L54" s="80"/>
      <c r="M54" s="80"/>
      <c r="N54" s="454"/>
      <c r="O54" s="30"/>
      <c r="P54" s="31"/>
      <c r="Q54" s="31"/>
      <c r="R54" s="31"/>
      <c r="S54" s="31"/>
      <c r="T54" s="465"/>
    </row>
    <row r="55" spans="2:24" ht="12" customHeight="1" x14ac:dyDescent="0.2">
      <c r="C55" s="555" t="s">
        <v>17</v>
      </c>
      <c r="E55" s="555"/>
      <c r="F55" s="36"/>
      <c r="G55" s="36"/>
      <c r="H55" s="36"/>
      <c r="I55" s="36"/>
      <c r="J55" s="36"/>
      <c r="K55" s="80"/>
      <c r="L55" s="80"/>
      <c r="M55" s="80"/>
      <c r="N55" s="454"/>
      <c r="O55" s="30"/>
      <c r="P55" s="31"/>
      <c r="Q55" s="31"/>
      <c r="R55" s="31"/>
      <c r="S55" s="31"/>
      <c r="T55" s="465"/>
    </row>
    <row r="56" spans="2:24" ht="12" customHeight="1" x14ac:dyDescent="0.2">
      <c r="C56" s="38" t="s">
        <v>18</v>
      </c>
      <c r="E56" s="555"/>
      <c r="F56" s="35">
        <v>0</v>
      </c>
      <c r="G56" s="35">
        <v>0</v>
      </c>
      <c r="H56" s="35">
        <v>0</v>
      </c>
      <c r="I56" s="35">
        <v>0</v>
      </c>
      <c r="J56" s="35">
        <v>0</v>
      </c>
      <c r="K56" s="416">
        <v>0</v>
      </c>
      <c r="L56" s="416">
        <v>0</v>
      </c>
      <c r="M56" s="416">
        <v>97</v>
      </c>
      <c r="N56" s="454">
        <v>213</v>
      </c>
      <c r="O56" s="30"/>
      <c r="P56" s="31"/>
      <c r="Q56" s="31"/>
      <c r="R56" s="31"/>
      <c r="S56" s="31"/>
      <c r="T56" s="465"/>
      <c r="V56" s="549"/>
      <c r="X56" s="549"/>
    </row>
    <row r="57" spans="2:24" ht="12" customHeight="1" x14ac:dyDescent="0.2">
      <c r="C57" s="38" t="s">
        <v>19</v>
      </c>
      <c r="E57" s="555"/>
      <c r="F57" s="39">
        <v>0</v>
      </c>
      <c r="G57" s="39">
        <v>0</v>
      </c>
      <c r="H57" s="39">
        <v>0</v>
      </c>
      <c r="I57" s="39">
        <v>0</v>
      </c>
      <c r="J57" s="39">
        <v>0</v>
      </c>
      <c r="K57" s="419">
        <v>0</v>
      </c>
      <c r="L57" s="419">
        <v>0</v>
      </c>
      <c r="M57" s="419">
        <v>113</v>
      </c>
      <c r="N57" s="455">
        <v>284</v>
      </c>
      <c r="O57" s="30"/>
      <c r="P57" s="31"/>
      <c r="Q57" s="31"/>
      <c r="R57" s="31"/>
      <c r="S57" s="31"/>
      <c r="T57" s="465"/>
      <c r="V57" s="549"/>
      <c r="X57" s="549"/>
    </row>
    <row r="58" spans="2:24" ht="12" customHeight="1" x14ac:dyDescent="0.2">
      <c r="C58" s="38" t="s">
        <v>20</v>
      </c>
      <c r="E58" s="555"/>
      <c r="F58" s="35">
        <f>SUM(F56:F57)</f>
        <v>0</v>
      </c>
      <c r="G58" s="35">
        <f t="shared" ref="G58:N58" si="10">SUM(G56:G57)</f>
        <v>0</v>
      </c>
      <c r="H58" s="35">
        <f t="shared" si="10"/>
        <v>0</v>
      </c>
      <c r="I58" s="35">
        <f t="shared" si="10"/>
        <v>0</v>
      </c>
      <c r="J58" s="35">
        <f t="shared" si="10"/>
        <v>0</v>
      </c>
      <c r="K58" s="416">
        <f t="shared" si="10"/>
        <v>0</v>
      </c>
      <c r="L58" s="416">
        <f t="shared" si="10"/>
        <v>0</v>
      </c>
      <c r="M58" s="416">
        <f t="shared" si="10"/>
        <v>210</v>
      </c>
      <c r="N58" s="456">
        <f t="shared" si="10"/>
        <v>497</v>
      </c>
      <c r="O58" s="30"/>
      <c r="P58" s="31"/>
      <c r="Q58" s="31"/>
      <c r="R58" s="31"/>
      <c r="S58" s="31"/>
      <c r="T58" s="465"/>
      <c r="V58" s="549"/>
      <c r="X58" s="549"/>
    </row>
    <row r="59" spans="2:24" ht="12" customHeight="1" x14ac:dyDescent="0.2">
      <c r="C59" s="555" t="s">
        <v>21</v>
      </c>
      <c r="E59" s="555"/>
      <c r="F59" s="35"/>
      <c r="G59" s="35"/>
      <c r="H59" s="35"/>
      <c r="I59" s="36"/>
      <c r="J59" s="36"/>
      <c r="K59" s="80"/>
      <c r="L59" s="80"/>
      <c r="M59" s="80"/>
      <c r="N59" s="454"/>
      <c r="O59" s="30"/>
      <c r="P59" s="31"/>
      <c r="Q59" s="31"/>
      <c r="R59" s="31"/>
      <c r="S59" s="31"/>
      <c r="T59" s="465"/>
    </row>
    <row r="60" spans="2:24" ht="12" customHeight="1" x14ac:dyDescent="0.2">
      <c r="C60" s="38" t="s">
        <v>18</v>
      </c>
      <c r="E60" s="555"/>
      <c r="F60" s="35">
        <v>0</v>
      </c>
      <c r="G60" s="35">
        <v>0</v>
      </c>
      <c r="H60" s="35">
        <v>0</v>
      </c>
      <c r="I60" s="35">
        <v>0</v>
      </c>
      <c r="J60" s="35">
        <v>0</v>
      </c>
      <c r="K60" s="416">
        <v>0</v>
      </c>
      <c r="L60" s="416">
        <v>0</v>
      </c>
      <c r="M60" s="416">
        <v>34</v>
      </c>
      <c r="N60" s="456">
        <v>79</v>
      </c>
      <c r="O60" s="30"/>
      <c r="P60" s="31"/>
      <c r="Q60" s="31"/>
      <c r="R60" s="31"/>
      <c r="S60" s="31"/>
      <c r="T60" s="465"/>
      <c r="V60" s="549"/>
      <c r="X60" s="549"/>
    </row>
    <row r="61" spans="2:24" ht="12" customHeight="1" x14ac:dyDescent="0.2">
      <c r="B61" s="60"/>
      <c r="C61" s="38" t="s">
        <v>19</v>
      </c>
      <c r="E61" s="555"/>
      <c r="F61" s="39">
        <v>0</v>
      </c>
      <c r="G61" s="39">
        <v>0</v>
      </c>
      <c r="H61" s="39">
        <v>0</v>
      </c>
      <c r="I61" s="39">
        <v>0</v>
      </c>
      <c r="J61" s="39">
        <v>0</v>
      </c>
      <c r="K61" s="419">
        <v>0</v>
      </c>
      <c r="L61" s="419">
        <v>0</v>
      </c>
      <c r="M61" s="419">
        <v>95</v>
      </c>
      <c r="N61" s="458">
        <v>192</v>
      </c>
      <c r="O61" s="30"/>
      <c r="P61" s="31"/>
      <c r="Q61" s="31"/>
      <c r="R61" s="31"/>
      <c r="S61" s="31"/>
      <c r="T61" s="465"/>
      <c r="V61" s="549"/>
      <c r="X61" s="549"/>
    </row>
    <row r="62" spans="2:24" ht="12" customHeight="1" x14ac:dyDescent="0.2">
      <c r="B62" s="60"/>
      <c r="C62" s="38" t="s">
        <v>20</v>
      </c>
      <c r="E62" s="555"/>
      <c r="F62" s="35">
        <f>SUM(F60:F61)</f>
        <v>0</v>
      </c>
      <c r="G62" s="35">
        <f t="shared" ref="G62:N62" si="11">SUM(G60:G61)</f>
        <v>0</v>
      </c>
      <c r="H62" s="35">
        <f t="shared" si="11"/>
        <v>0</v>
      </c>
      <c r="I62" s="35">
        <f t="shared" si="11"/>
        <v>0</v>
      </c>
      <c r="J62" s="35">
        <f t="shared" si="11"/>
        <v>0</v>
      </c>
      <c r="K62" s="416">
        <f t="shared" si="11"/>
        <v>0</v>
      </c>
      <c r="L62" s="416">
        <f t="shared" si="11"/>
        <v>0</v>
      </c>
      <c r="M62" s="416">
        <f t="shared" si="11"/>
        <v>129</v>
      </c>
      <c r="N62" s="456">
        <f t="shared" si="11"/>
        <v>271</v>
      </c>
      <c r="O62" s="30"/>
      <c r="P62" s="31"/>
      <c r="Q62" s="31"/>
      <c r="R62" s="31"/>
      <c r="S62" s="31"/>
      <c r="T62" s="465"/>
      <c r="V62" s="549"/>
      <c r="X62" s="549"/>
    </row>
    <row r="63" spans="2:24" ht="12" customHeight="1" x14ac:dyDescent="0.2">
      <c r="B63" s="60"/>
      <c r="C63" s="555" t="s">
        <v>22</v>
      </c>
      <c r="E63" s="555"/>
      <c r="F63" s="35">
        <v>0</v>
      </c>
      <c r="G63" s="35">
        <v>0</v>
      </c>
      <c r="H63" s="35">
        <v>0</v>
      </c>
      <c r="I63" s="35">
        <v>0</v>
      </c>
      <c r="J63" s="35">
        <v>0</v>
      </c>
      <c r="K63" s="416">
        <v>0</v>
      </c>
      <c r="L63" s="416">
        <v>0</v>
      </c>
      <c r="M63" s="416">
        <v>33</v>
      </c>
      <c r="N63" s="454">
        <v>76</v>
      </c>
      <c r="O63" s="30"/>
      <c r="P63" s="31"/>
      <c r="Q63" s="31"/>
      <c r="R63" s="31"/>
      <c r="S63" s="31"/>
      <c r="T63" s="465"/>
      <c r="V63" s="549"/>
      <c r="X63" s="549"/>
    </row>
    <row r="64" spans="2:24" ht="12" customHeight="1" x14ac:dyDescent="0.2">
      <c r="B64" s="60"/>
      <c r="C64" s="555" t="s">
        <v>23</v>
      </c>
      <c r="E64" s="555"/>
      <c r="F64" s="35">
        <v>0</v>
      </c>
      <c r="G64" s="35">
        <v>0</v>
      </c>
      <c r="H64" s="35">
        <v>0</v>
      </c>
      <c r="I64" s="35">
        <v>0</v>
      </c>
      <c r="J64" s="35">
        <v>0</v>
      </c>
      <c r="K64" s="416">
        <v>0</v>
      </c>
      <c r="L64" s="416">
        <v>0</v>
      </c>
      <c r="M64" s="416">
        <v>70</v>
      </c>
      <c r="N64" s="454">
        <v>176</v>
      </c>
      <c r="O64" s="30"/>
      <c r="P64" s="31"/>
      <c r="Q64" s="31"/>
      <c r="R64" s="31"/>
      <c r="S64" s="31"/>
      <c r="T64" s="465"/>
      <c r="V64" s="549"/>
      <c r="X64" s="549"/>
    </row>
    <row r="65" spans="2:24" ht="12" customHeight="1" x14ac:dyDescent="0.2">
      <c r="B65" s="60"/>
      <c r="C65" s="555" t="s">
        <v>24</v>
      </c>
      <c r="E65" s="555"/>
      <c r="F65" s="35">
        <v>0</v>
      </c>
      <c r="G65" s="35">
        <v>0</v>
      </c>
      <c r="H65" s="35">
        <v>0</v>
      </c>
      <c r="I65" s="35">
        <v>0</v>
      </c>
      <c r="J65" s="35">
        <v>0</v>
      </c>
      <c r="K65" s="416">
        <v>0</v>
      </c>
      <c r="L65" s="416">
        <v>0</v>
      </c>
      <c r="M65" s="416">
        <v>23</v>
      </c>
      <c r="N65" s="454">
        <v>44</v>
      </c>
      <c r="O65" s="30"/>
      <c r="P65" s="31"/>
      <c r="Q65" s="31"/>
      <c r="R65" s="31"/>
      <c r="S65" s="31"/>
      <c r="T65" s="465"/>
      <c r="V65" s="549"/>
      <c r="X65" s="549"/>
    </row>
    <row r="66" spans="2:24" ht="12" customHeight="1" x14ac:dyDescent="0.2">
      <c r="B66" s="60"/>
      <c r="C66" s="21" t="s">
        <v>32</v>
      </c>
      <c r="D66" s="21"/>
      <c r="E66" s="21"/>
      <c r="F66" s="44">
        <f>SUM(F58,F62,F63,F64,F65)</f>
        <v>0</v>
      </c>
      <c r="G66" s="44">
        <f t="shared" ref="G66:N66" si="12">SUM(G58,G62,G63,G64,G65)</f>
        <v>0</v>
      </c>
      <c r="H66" s="44">
        <f t="shared" si="12"/>
        <v>0</v>
      </c>
      <c r="I66" s="44">
        <f t="shared" si="12"/>
        <v>0</v>
      </c>
      <c r="J66" s="44">
        <f t="shared" si="12"/>
        <v>0</v>
      </c>
      <c r="K66" s="421">
        <f t="shared" si="12"/>
        <v>0</v>
      </c>
      <c r="L66" s="421">
        <f t="shared" si="12"/>
        <v>0</v>
      </c>
      <c r="M66" s="421">
        <f t="shared" si="12"/>
        <v>465</v>
      </c>
      <c r="N66" s="459">
        <f t="shared" si="12"/>
        <v>1064</v>
      </c>
      <c r="O66" s="46"/>
      <c r="P66" s="34"/>
      <c r="Q66" s="34"/>
      <c r="R66" s="34"/>
      <c r="S66" s="34">
        <v>-20.2</v>
      </c>
      <c r="T66" s="466">
        <v>-16.100000000000001</v>
      </c>
      <c r="V66" s="549"/>
      <c r="X66" s="549"/>
    </row>
    <row r="67" spans="2:24" ht="6" customHeight="1" x14ac:dyDescent="0.2">
      <c r="B67" s="60"/>
      <c r="E67" s="555"/>
      <c r="F67" s="35"/>
      <c r="G67" s="35"/>
      <c r="H67" s="35"/>
      <c r="I67" s="35"/>
      <c r="J67" s="35"/>
      <c r="K67" s="416"/>
      <c r="L67" s="416"/>
      <c r="M67" s="416"/>
      <c r="N67" s="456"/>
      <c r="O67" s="30"/>
      <c r="P67" s="31"/>
      <c r="Q67" s="31"/>
      <c r="R67" s="31"/>
      <c r="S67" s="31"/>
      <c r="T67" s="465"/>
    </row>
    <row r="68" spans="2:24" ht="12" customHeight="1" x14ac:dyDescent="0.2">
      <c r="B68" s="60"/>
      <c r="E68" s="555"/>
      <c r="F68" s="41"/>
      <c r="G68" s="41"/>
      <c r="H68" s="41"/>
      <c r="I68" s="41"/>
      <c r="J68" s="41"/>
      <c r="K68" s="417"/>
      <c r="L68" s="417"/>
      <c r="M68" s="417"/>
      <c r="N68" s="460"/>
      <c r="O68" s="30"/>
      <c r="P68" s="31"/>
      <c r="Q68" s="31"/>
      <c r="R68" s="31"/>
      <c r="S68" s="31"/>
      <c r="T68" s="465"/>
    </row>
    <row r="69" spans="2:24" ht="12" customHeight="1" x14ac:dyDescent="0.2">
      <c r="B69" s="60"/>
      <c r="C69" s="21" t="s">
        <v>344</v>
      </c>
      <c r="E69" s="555"/>
      <c r="F69" s="36"/>
      <c r="G69" s="36"/>
      <c r="H69" s="36"/>
      <c r="I69" s="36"/>
      <c r="J69" s="36"/>
      <c r="K69" s="80"/>
      <c r="L69" s="80"/>
      <c r="M69" s="80"/>
      <c r="N69" s="454"/>
      <c r="O69" s="30"/>
      <c r="P69" s="31"/>
      <c r="Q69" s="31"/>
      <c r="R69" s="31"/>
      <c r="S69" s="31"/>
      <c r="T69" s="465"/>
    </row>
    <row r="70" spans="2:24" ht="12" customHeight="1" x14ac:dyDescent="0.2">
      <c r="B70" s="60"/>
      <c r="C70" s="555" t="s">
        <v>17</v>
      </c>
      <c r="E70" s="555"/>
      <c r="F70" s="35"/>
      <c r="G70" s="35"/>
      <c r="H70" s="35"/>
      <c r="I70" s="36"/>
      <c r="J70" s="36"/>
      <c r="K70" s="80"/>
      <c r="L70" s="80"/>
      <c r="M70" s="80"/>
      <c r="N70" s="454"/>
      <c r="O70" s="30"/>
      <c r="P70" s="31"/>
      <c r="Q70" s="31"/>
      <c r="R70" s="31"/>
      <c r="S70" s="31"/>
      <c r="T70" s="465"/>
    </row>
    <row r="71" spans="2:24" ht="12" customHeight="1" x14ac:dyDescent="0.2">
      <c r="B71" s="60"/>
      <c r="C71" s="38" t="s">
        <v>18</v>
      </c>
      <c r="E71" s="555"/>
      <c r="F71" s="35">
        <v>569</v>
      </c>
      <c r="G71" s="35">
        <v>580</v>
      </c>
      <c r="H71" s="35">
        <v>594</v>
      </c>
      <c r="I71" s="35">
        <v>589</v>
      </c>
      <c r="J71" s="35">
        <v>587</v>
      </c>
      <c r="K71" s="416">
        <v>588</v>
      </c>
      <c r="L71" s="416">
        <v>606</v>
      </c>
      <c r="M71" s="416">
        <v>610</v>
      </c>
      <c r="N71" s="454">
        <v>611</v>
      </c>
      <c r="O71" s="30"/>
      <c r="P71" s="31"/>
      <c r="Q71" s="31"/>
      <c r="R71" s="31"/>
      <c r="S71" s="31"/>
      <c r="T71" s="465"/>
      <c r="V71" s="549"/>
      <c r="X71" s="549"/>
    </row>
    <row r="72" spans="2:24" ht="12" customHeight="1" x14ac:dyDescent="0.2">
      <c r="B72" s="60"/>
      <c r="C72" s="38" t="s">
        <v>19</v>
      </c>
      <c r="E72" s="555"/>
      <c r="F72" s="39">
        <v>35</v>
      </c>
      <c r="G72" s="39">
        <v>34</v>
      </c>
      <c r="H72" s="39">
        <v>35</v>
      </c>
      <c r="I72" s="39">
        <v>27</v>
      </c>
      <c r="J72" s="39">
        <v>26</v>
      </c>
      <c r="K72" s="419">
        <v>23</v>
      </c>
      <c r="L72" s="419">
        <v>22</v>
      </c>
      <c r="M72" s="419">
        <v>16</v>
      </c>
      <c r="N72" s="455">
        <v>18</v>
      </c>
      <c r="O72" s="30"/>
      <c r="P72" s="31"/>
      <c r="Q72" s="31"/>
      <c r="R72" s="31"/>
      <c r="S72" s="31"/>
      <c r="T72" s="465"/>
      <c r="V72" s="549"/>
      <c r="X72" s="549"/>
    </row>
    <row r="73" spans="2:24" ht="12" customHeight="1" x14ac:dyDescent="0.2">
      <c r="B73" s="60"/>
      <c r="C73" s="38" t="s">
        <v>20</v>
      </c>
      <c r="E73" s="555"/>
      <c r="F73" s="35">
        <f>SUM(F71:F72)</f>
        <v>604</v>
      </c>
      <c r="G73" s="35">
        <f t="shared" ref="G73:N73" si="13">SUM(G71:G72)</f>
        <v>614</v>
      </c>
      <c r="H73" s="35">
        <f t="shared" si="13"/>
        <v>629</v>
      </c>
      <c r="I73" s="35">
        <f t="shared" si="13"/>
        <v>616</v>
      </c>
      <c r="J73" s="35">
        <f t="shared" si="13"/>
        <v>613</v>
      </c>
      <c r="K73" s="416">
        <f t="shared" si="13"/>
        <v>611</v>
      </c>
      <c r="L73" s="416">
        <f t="shared" si="13"/>
        <v>628</v>
      </c>
      <c r="M73" s="416">
        <f t="shared" si="13"/>
        <v>626</v>
      </c>
      <c r="N73" s="456">
        <f t="shared" si="13"/>
        <v>629</v>
      </c>
      <c r="O73" s="30"/>
      <c r="P73" s="31"/>
      <c r="Q73" s="31"/>
      <c r="R73" s="31"/>
      <c r="S73" s="31"/>
      <c r="T73" s="465"/>
      <c r="V73" s="549"/>
      <c r="X73" s="549"/>
    </row>
    <row r="74" spans="2:24" ht="12" customHeight="1" x14ac:dyDescent="0.2">
      <c r="B74" s="60"/>
      <c r="C74" s="555" t="s">
        <v>21</v>
      </c>
      <c r="E74" s="555"/>
      <c r="F74" s="35"/>
      <c r="G74" s="35"/>
      <c r="H74" s="35"/>
      <c r="I74" s="36"/>
      <c r="J74" s="36"/>
      <c r="K74" s="80"/>
      <c r="L74" s="80"/>
      <c r="M74" s="80"/>
      <c r="N74" s="454"/>
      <c r="O74" s="30"/>
      <c r="P74" s="31"/>
      <c r="Q74" s="31"/>
      <c r="R74" s="31"/>
      <c r="S74" s="31"/>
      <c r="T74" s="465"/>
    </row>
    <row r="75" spans="2:24" ht="12" customHeight="1" x14ac:dyDescent="0.2">
      <c r="B75" s="60"/>
      <c r="C75" s="38" t="s">
        <v>18</v>
      </c>
      <c r="E75" s="555"/>
      <c r="F75" s="35">
        <v>274</v>
      </c>
      <c r="G75" s="35">
        <v>284</v>
      </c>
      <c r="H75" s="35">
        <v>266</v>
      </c>
      <c r="I75" s="35">
        <v>256</v>
      </c>
      <c r="J75" s="35">
        <v>265</v>
      </c>
      <c r="K75" s="416">
        <v>278</v>
      </c>
      <c r="L75" s="416">
        <v>248</v>
      </c>
      <c r="M75" s="416">
        <v>235</v>
      </c>
      <c r="N75" s="456">
        <v>252</v>
      </c>
      <c r="O75" s="30"/>
      <c r="P75" s="31"/>
      <c r="Q75" s="31"/>
      <c r="R75" s="31"/>
      <c r="S75" s="31"/>
      <c r="T75" s="465"/>
      <c r="V75" s="549"/>
      <c r="X75" s="549"/>
    </row>
    <row r="76" spans="2:24" ht="12" customHeight="1" x14ac:dyDescent="0.2">
      <c r="C76" s="38" t="s">
        <v>19</v>
      </c>
      <c r="E76" s="555"/>
      <c r="F76" s="39">
        <v>85</v>
      </c>
      <c r="G76" s="39">
        <v>82</v>
      </c>
      <c r="H76" s="39">
        <v>79</v>
      </c>
      <c r="I76" s="39">
        <v>71</v>
      </c>
      <c r="J76" s="39">
        <v>66</v>
      </c>
      <c r="K76" s="419">
        <v>69</v>
      </c>
      <c r="L76" s="419">
        <v>69</v>
      </c>
      <c r="M76" s="419">
        <v>65</v>
      </c>
      <c r="N76" s="458">
        <v>61</v>
      </c>
      <c r="O76" s="30"/>
      <c r="P76" s="31"/>
      <c r="Q76" s="31"/>
      <c r="R76" s="31"/>
      <c r="S76" s="31"/>
      <c r="T76" s="465"/>
      <c r="V76" s="549"/>
      <c r="X76" s="549"/>
    </row>
    <row r="77" spans="2:24" ht="12" customHeight="1" x14ac:dyDescent="0.2">
      <c r="C77" s="38" t="s">
        <v>20</v>
      </c>
      <c r="E77" s="555"/>
      <c r="F77" s="35">
        <f>SUM(F75:F76)</f>
        <v>359</v>
      </c>
      <c r="G77" s="35">
        <f t="shared" ref="G77:N77" si="14">SUM(G75:G76)</f>
        <v>366</v>
      </c>
      <c r="H77" s="35">
        <f t="shared" si="14"/>
        <v>345</v>
      </c>
      <c r="I77" s="35">
        <f t="shared" si="14"/>
        <v>327</v>
      </c>
      <c r="J77" s="35">
        <f t="shared" si="14"/>
        <v>331</v>
      </c>
      <c r="K77" s="416">
        <f t="shared" si="14"/>
        <v>347</v>
      </c>
      <c r="L77" s="416">
        <f t="shared" si="14"/>
        <v>317</v>
      </c>
      <c r="M77" s="416">
        <f t="shared" si="14"/>
        <v>300</v>
      </c>
      <c r="N77" s="456">
        <f t="shared" si="14"/>
        <v>313</v>
      </c>
      <c r="O77" s="30"/>
      <c r="P77" s="31"/>
      <c r="Q77" s="31"/>
      <c r="R77" s="31"/>
      <c r="S77" s="31"/>
      <c r="T77" s="465"/>
      <c r="V77" s="549"/>
      <c r="X77" s="549"/>
    </row>
    <row r="78" spans="2:24" ht="12" customHeight="1" x14ac:dyDescent="0.2">
      <c r="C78" s="555" t="s">
        <v>22</v>
      </c>
      <c r="E78" s="555"/>
      <c r="F78" s="35">
        <v>135</v>
      </c>
      <c r="G78" s="35">
        <v>128</v>
      </c>
      <c r="H78" s="35">
        <v>128</v>
      </c>
      <c r="I78" s="35">
        <v>126</v>
      </c>
      <c r="J78" s="35">
        <v>98</v>
      </c>
      <c r="K78" s="416">
        <v>96</v>
      </c>
      <c r="L78" s="416">
        <v>95</v>
      </c>
      <c r="M78" s="416">
        <v>91</v>
      </c>
      <c r="N78" s="454">
        <v>89</v>
      </c>
      <c r="O78" s="30"/>
      <c r="P78" s="31"/>
      <c r="Q78" s="31"/>
      <c r="R78" s="31"/>
      <c r="S78" s="31"/>
      <c r="T78" s="465"/>
      <c r="V78" s="549"/>
      <c r="X78" s="549"/>
    </row>
    <row r="79" spans="2:24" ht="12" customHeight="1" x14ac:dyDescent="0.2">
      <c r="C79" s="555" t="s">
        <v>23</v>
      </c>
      <c r="E79" s="555"/>
      <c r="F79" s="35">
        <v>25</v>
      </c>
      <c r="G79" s="35">
        <v>25</v>
      </c>
      <c r="H79" s="35">
        <v>26</v>
      </c>
      <c r="I79" s="35">
        <v>28</v>
      </c>
      <c r="J79" s="35">
        <v>410</v>
      </c>
      <c r="K79" s="416">
        <v>408</v>
      </c>
      <c r="L79" s="416">
        <v>408</v>
      </c>
      <c r="M79" s="416">
        <v>423</v>
      </c>
      <c r="N79" s="454">
        <v>368</v>
      </c>
      <c r="O79" s="30"/>
      <c r="P79" s="31"/>
      <c r="Q79" s="31"/>
      <c r="R79" s="31"/>
      <c r="S79" s="31"/>
      <c r="T79" s="465"/>
      <c r="V79" s="549"/>
      <c r="X79" s="549"/>
    </row>
    <row r="80" spans="2:24" ht="12" customHeight="1" x14ac:dyDescent="0.2">
      <c r="C80" s="555" t="s">
        <v>24</v>
      </c>
      <c r="E80" s="555"/>
      <c r="F80" s="35">
        <v>75</v>
      </c>
      <c r="G80" s="35">
        <v>80</v>
      </c>
      <c r="H80" s="35">
        <v>73</v>
      </c>
      <c r="I80" s="35">
        <v>73</v>
      </c>
      <c r="J80" s="35">
        <v>69</v>
      </c>
      <c r="K80" s="416">
        <v>75</v>
      </c>
      <c r="L80" s="416">
        <v>70</v>
      </c>
      <c r="M80" s="416">
        <v>79</v>
      </c>
      <c r="N80" s="454">
        <v>73</v>
      </c>
      <c r="O80" s="30"/>
      <c r="P80" s="31"/>
      <c r="Q80" s="31"/>
      <c r="R80" s="31"/>
      <c r="S80" s="31"/>
      <c r="T80" s="465"/>
      <c r="V80" s="549"/>
      <c r="X80" s="549"/>
    </row>
    <row r="81" spans="2:24" s="42" customFormat="1" ht="12" customHeight="1" x14ac:dyDescent="0.2">
      <c r="B81" s="21"/>
      <c r="C81" s="21" t="s">
        <v>29</v>
      </c>
      <c r="D81" s="21"/>
      <c r="E81" s="21"/>
      <c r="F81" s="44">
        <f>SUM(F73,F77,F78,F79,F80)</f>
        <v>1198</v>
      </c>
      <c r="G81" s="44">
        <f t="shared" ref="G81:N81" si="15">SUM(G73,G77,G78,G79,G80)</f>
        <v>1213</v>
      </c>
      <c r="H81" s="44">
        <f t="shared" si="15"/>
        <v>1201</v>
      </c>
      <c r="I81" s="44">
        <f t="shared" si="15"/>
        <v>1170</v>
      </c>
      <c r="J81" s="44">
        <f t="shared" si="15"/>
        <v>1521</v>
      </c>
      <c r="K81" s="421">
        <f t="shared" si="15"/>
        <v>1537</v>
      </c>
      <c r="L81" s="421">
        <f t="shared" si="15"/>
        <v>1518</v>
      </c>
      <c r="M81" s="421">
        <f t="shared" si="15"/>
        <v>1519</v>
      </c>
      <c r="N81" s="459">
        <f t="shared" si="15"/>
        <v>1472</v>
      </c>
      <c r="O81" s="46"/>
      <c r="P81" s="34">
        <v>-4.5</v>
      </c>
      <c r="Q81" s="34">
        <v>-4.3</v>
      </c>
      <c r="R81" s="34">
        <v>-5.0999999999999996</v>
      </c>
      <c r="S81" s="34">
        <v>-3.6</v>
      </c>
      <c r="T81" s="466">
        <v>-3.2</v>
      </c>
      <c r="V81" s="549"/>
      <c r="W81" s="60"/>
      <c r="X81" s="549"/>
    </row>
    <row r="82" spans="2:24" ht="6" customHeight="1" x14ac:dyDescent="0.2">
      <c r="E82" s="555"/>
      <c r="F82" s="35"/>
      <c r="G82" s="35"/>
      <c r="H82" s="35"/>
      <c r="I82" s="35"/>
      <c r="J82" s="35"/>
      <c r="K82" s="416"/>
      <c r="L82" s="416"/>
      <c r="M82" s="416"/>
      <c r="N82" s="456"/>
      <c r="O82" s="30"/>
      <c r="P82" s="31"/>
      <c r="Q82" s="31"/>
      <c r="R82" s="31"/>
      <c r="S82" s="31"/>
      <c r="T82" s="465"/>
    </row>
    <row r="83" spans="2:24" ht="12" customHeight="1" x14ac:dyDescent="0.2">
      <c r="C83" s="49"/>
      <c r="E83" s="555"/>
      <c r="F83" s="36"/>
      <c r="G83" s="36"/>
      <c r="H83" s="36"/>
      <c r="I83" s="36"/>
      <c r="J83" s="36"/>
      <c r="K83" s="80"/>
      <c r="L83" s="80"/>
      <c r="M83" s="80"/>
      <c r="N83" s="454"/>
      <c r="O83" s="30"/>
      <c r="P83" s="31"/>
      <c r="Q83" s="31"/>
      <c r="R83" s="31"/>
      <c r="S83" s="31"/>
      <c r="T83" s="465"/>
    </row>
    <row r="84" spans="2:24" ht="12" customHeight="1" x14ac:dyDescent="0.2">
      <c r="C84" s="21" t="s">
        <v>33</v>
      </c>
      <c r="E84" s="555"/>
      <c r="F84" s="36"/>
      <c r="G84" s="36"/>
      <c r="H84" s="36"/>
      <c r="I84" s="36"/>
      <c r="J84" s="36"/>
      <c r="K84" s="80"/>
      <c r="L84" s="80"/>
      <c r="M84" s="80"/>
      <c r="N84" s="454"/>
      <c r="O84" s="30"/>
      <c r="P84" s="31"/>
      <c r="Q84" s="31"/>
      <c r="R84" s="31"/>
      <c r="S84" s="31"/>
      <c r="T84" s="465"/>
    </row>
    <row r="85" spans="2:24" ht="12" customHeight="1" x14ac:dyDescent="0.2">
      <c r="C85" s="555" t="s">
        <v>17</v>
      </c>
      <c r="E85" s="555"/>
      <c r="F85" s="561"/>
      <c r="G85" s="561"/>
      <c r="H85" s="561"/>
      <c r="I85" s="561"/>
      <c r="J85" s="561"/>
      <c r="K85" s="562"/>
      <c r="L85" s="562"/>
      <c r="M85" s="562"/>
      <c r="N85" s="563"/>
      <c r="O85" s="30"/>
      <c r="P85" s="31"/>
      <c r="Q85" s="31"/>
      <c r="R85" s="31"/>
      <c r="S85" s="31"/>
      <c r="T85" s="465"/>
    </row>
    <row r="86" spans="2:24" ht="12" customHeight="1" x14ac:dyDescent="0.2">
      <c r="C86" s="38" t="s">
        <v>18</v>
      </c>
      <c r="E86" s="555"/>
      <c r="F86" s="35">
        <v>445</v>
      </c>
      <c r="G86" s="35">
        <v>441</v>
      </c>
      <c r="H86" s="35">
        <v>455</v>
      </c>
      <c r="I86" s="35">
        <v>476</v>
      </c>
      <c r="J86" s="35">
        <v>481</v>
      </c>
      <c r="K86" s="416">
        <v>476</v>
      </c>
      <c r="L86" s="416">
        <v>460</v>
      </c>
      <c r="M86" s="416">
        <v>437</v>
      </c>
      <c r="N86" s="454">
        <v>413</v>
      </c>
      <c r="O86" s="30"/>
      <c r="P86" s="31"/>
      <c r="Q86" s="31"/>
      <c r="R86" s="31"/>
      <c r="S86" s="31"/>
      <c r="T86" s="465"/>
      <c r="V86" s="549"/>
      <c r="X86" s="549"/>
    </row>
    <row r="87" spans="2:24" ht="12" customHeight="1" x14ac:dyDescent="0.2">
      <c r="C87" s="38" t="s">
        <v>19</v>
      </c>
      <c r="E87" s="555"/>
      <c r="F87" s="39">
        <v>6</v>
      </c>
      <c r="G87" s="39">
        <v>9</v>
      </c>
      <c r="H87" s="39">
        <v>10</v>
      </c>
      <c r="I87" s="39">
        <v>10</v>
      </c>
      <c r="J87" s="39">
        <v>12</v>
      </c>
      <c r="K87" s="419">
        <v>14</v>
      </c>
      <c r="L87" s="419">
        <v>13</v>
      </c>
      <c r="M87" s="419">
        <v>15</v>
      </c>
      <c r="N87" s="455">
        <v>15</v>
      </c>
      <c r="O87" s="30"/>
      <c r="P87" s="31"/>
      <c r="Q87" s="31"/>
      <c r="R87" s="31"/>
      <c r="S87" s="31"/>
      <c r="T87" s="465"/>
      <c r="V87" s="549"/>
      <c r="X87" s="549"/>
    </row>
    <row r="88" spans="2:24" ht="12" customHeight="1" x14ac:dyDescent="0.2">
      <c r="C88" s="38" t="s">
        <v>20</v>
      </c>
      <c r="E88" s="555"/>
      <c r="F88" s="35">
        <f>SUM(F86:F87)</f>
        <v>451</v>
      </c>
      <c r="G88" s="35">
        <f t="shared" ref="G88:N88" si="16">SUM(G86:G87)</f>
        <v>450</v>
      </c>
      <c r="H88" s="35">
        <f t="shared" si="16"/>
        <v>465</v>
      </c>
      <c r="I88" s="35">
        <f t="shared" si="16"/>
        <v>486</v>
      </c>
      <c r="J88" s="35">
        <f t="shared" si="16"/>
        <v>493</v>
      </c>
      <c r="K88" s="416">
        <f t="shared" si="16"/>
        <v>490</v>
      </c>
      <c r="L88" s="416">
        <f t="shared" si="16"/>
        <v>473</v>
      </c>
      <c r="M88" s="416">
        <f t="shared" si="16"/>
        <v>452</v>
      </c>
      <c r="N88" s="456">
        <f t="shared" si="16"/>
        <v>428</v>
      </c>
      <c r="O88" s="30"/>
      <c r="P88" s="31"/>
      <c r="Q88" s="31"/>
      <c r="R88" s="31"/>
      <c r="S88" s="31"/>
      <c r="T88" s="465"/>
      <c r="V88" s="549"/>
      <c r="X88" s="549"/>
    </row>
    <row r="89" spans="2:24" ht="12" customHeight="1" x14ac:dyDescent="0.2">
      <c r="C89" s="555" t="s">
        <v>21</v>
      </c>
      <c r="E89" s="555"/>
      <c r="F89" s="35"/>
      <c r="G89" s="35"/>
      <c r="H89" s="35"/>
      <c r="I89" s="36"/>
      <c r="J89" s="36"/>
      <c r="K89" s="80"/>
      <c r="L89" s="80"/>
      <c r="M89" s="80"/>
      <c r="N89" s="454"/>
      <c r="O89" s="30"/>
      <c r="P89" s="31"/>
      <c r="Q89" s="31"/>
      <c r="R89" s="31"/>
      <c r="S89" s="31"/>
      <c r="T89" s="465"/>
    </row>
    <row r="90" spans="2:24" ht="12" customHeight="1" x14ac:dyDescent="0.2">
      <c r="C90" s="38" t="s">
        <v>18</v>
      </c>
      <c r="E90" s="555"/>
      <c r="F90" s="35">
        <v>215</v>
      </c>
      <c r="G90" s="35">
        <v>198</v>
      </c>
      <c r="H90" s="35">
        <v>176</v>
      </c>
      <c r="I90" s="35">
        <v>157</v>
      </c>
      <c r="J90" s="35">
        <v>140</v>
      </c>
      <c r="K90" s="416">
        <v>134</v>
      </c>
      <c r="L90" s="416">
        <v>130</v>
      </c>
      <c r="M90" s="416">
        <v>120</v>
      </c>
      <c r="N90" s="456">
        <v>103</v>
      </c>
      <c r="O90" s="30"/>
      <c r="P90" s="31"/>
      <c r="Q90" s="31"/>
      <c r="R90" s="31"/>
      <c r="S90" s="31"/>
      <c r="T90" s="465"/>
      <c r="V90" s="549"/>
      <c r="X90" s="549"/>
    </row>
    <row r="91" spans="2:24" ht="12" customHeight="1" x14ac:dyDescent="0.2">
      <c r="B91" s="60"/>
      <c r="C91" s="38" t="s">
        <v>19</v>
      </c>
      <c r="E91" s="555"/>
      <c r="F91" s="39">
        <v>67</v>
      </c>
      <c r="G91" s="39">
        <v>64</v>
      </c>
      <c r="H91" s="39">
        <v>55</v>
      </c>
      <c r="I91" s="39">
        <v>49</v>
      </c>
      <c r="J91" s="39">
        <v>44</v>
      </c>
      <c r="K91" s="419">
        <v>44</v>
      </c>
      <c r="L91" s="419">
        <v>36</v>
      </c>
      <c r="M91" s="419">
        <v>31</v>
      </c>
      <c r="N91" s="458">
        <v>29</v>
      </c>
      <c r="O91" s="30"/>
      <c r="P91" s="31"/>
      <c r="Q91" s="31"/>
      <c r="R91" s="31"/>
      <c r="S91" s="31"/>
      <c r="T91" s="465"/>
      <c r="V91" s="549"/>
      <c r="X91" s="549"/>
    </row>
    <row r="92" spans="2:24" ht="12" customHeight="1" x14ac:dyDescent="0.2">
      <c r="B92" s="60"/>
      <c r="C92" s="38" t="s">
        <v>20</v>
      </c>
      <c r="E92" s="555"/>
      <c r="F92" s="35">
        <f>SUM(F90:F91)</f>
        <v>282</v>
      </c>
      <c r="G92" s="35">
        <f t="shared" ref="G92:N92" si="17">SUM(G90:G91)</f>
        <v>262</v>
      </c>
      <c r="H92" s="35">
        <f t="shared" si="17"/>
        <v>231</v>
      </c>
      <c r="I92" s="35">
        <f t="shared" si="17"/>
        <v>206</v>
      </c>
      <c r="J92" s="35">
        <f t="shared" si="17"/>
        <v>184</v>
      </c>
      <c r="K92" s="416">
        <f t="shared" si="17"/>
        <v>178</v>
      </c>
      <c r="L92" s="416">
        <f t="shared" si="17"/>
        <v>166</v>
      </c>
      <c r="M92" s="416">
        <f t="shared" si="17"/>
        <v>151</v>
      </c>
      <c r="N92" s="456">
        <f t="shared" si="17"/>
        <v>132</v>
      </c>
      <c r="O92" s="30"/>
      <c r="P92" s="31"/>
      <c r="Q92" s="31"/>
      <c r="R92" s="31"/>
      <c r="S92" s="31"/>
      <c r="T92" s="465"/>
      <c r="V92" s="549"/>
      <c r="X92" s="549"/>
    </row>
    <row r="93" spans="2:24" ht="12" customHeight="1" x14ac:dyDescent="0.2">
      <c r="B93" s="60"/>
      <c r="C93" s="555" t="s">
        <v>22</v>
      </c>
      <c r="E93" s="555"/>
      <c r="F93" s="35">
        <v>77</v>
      </c>
      <c r="G93" s="35">
        <v>71</v>
      </c>
      <c r="H93" s="35">
        <v>65</v>
      </c>
      <c r="I93" s="35">
        <v>61</v>
      </c>
      <c r="J93" s="35">
        <v>59</v>
      </c>
      <c r="K93" s="416">
        <v>28</v>
      </c>
      <c r="L93" s="416">
        <v>28</v>
      </c>
      <c r="M93" s="416">
        <v>26</v>
      </c>
      <c r="N93" s="454">
        <v>28</v>
      </c>
      <c r="O93" s="30"/>
      <c r="P93" s="31"/>
      <c r="Q93" s="31"/>
      <c r="R93" s="31"/>
      <c r="S93" s="31"/>
      <c r="T93" s="465"/>
      <c r="V93" s="549"/>
      <c r="X93" s="549"/>
    </row>
    <row r="94" spans="2:24" ht="12" customHeight="1" x14ac:dyDescent="0.2">
      <c r="B94" s="60"/>
      <c r="C94" s="555" t="s">
        <v>23</v>
      </c>
      <c r="E94" s="555"/>
      <c r="F94" s="35">
        <v>82</v>
      </c>
      <c r="G94" s="35">
        <v>78</v>
      </c>
      <c r="H94" s="35">
        <v>76</v>
      </c>
      <c r="I94" s="35">
        <v>79</v>
      </c>
      <c r="J94" s="35">
        <v>80</v>
      </c>
      <c r="K94" s="416">
        <v>81</v>
      </c>
      <c r="L94" s="416">
        <v>82</v>
      </c>
      <c r="M94" s="416">
        <v>82</v>
      </c>
      <c r="N94" s="454">
        <v>82</v>
      </c>
      <c r="O94" s="30"/>
      <c r="P94" s="31"/>
      <c r="Q94" s="31"/>
      <c r="R94" s="31"/>
      <c r="S94" s="31"/>
      <c r="T94" s="465"/>
      <c r="V94" s="549"/>
      <c r="X94" s="549"/>
    </row>
    <row r="95" spans="2:24" ht="12" customHeight="1" x14ac:dyDescent="0.2">
      <c r="B95" s="60"/>
      <c r="C95" s="555" t="s">
        <v>24</v>
      </c>
      <c r="E95" s="555"/>
      <c r="F95" s="35">
        <v>43</v>
      </c>
      <c r="G95" s="35">
        <v>62</v>
      </c>
      <c r="H95" s="35">
        <v>50</v>
      </c>
      <c r="I95" s="35">
        <v>52</v>
      </c>
      <c r="J95" s="35">
        <v>54</v>
      </c>
      <c r="K95" s="416">
        <v>47</v>
      </c>
      <c r="L95" s="416">
        <v>39</v>
      </c>
      <c r="M95" s="416">
        <v>37</v>
      </c>
      <c r="N95" s="454">
        <v>36</v>
      </c>
      <c r="O95" s="30"/>
      <c r="P95" s="31"/>
      <c r="Q95" s="31"/>
      <c r="R95" s="31"/>
      <c r="S95" s="31"/>
      <c r="T95" s="465"/>
      <c r="V95" s="549"/>
      <c r="X95" s="549"/>
    </row>
    <row r="96" spans="2:24" ht="12" customHeight="1" x14ac:dyDescent="0.2">
      <c r="B96" s="60"/>
      <c r="C96" s="21" t="s">
        <v>34</v>
      </c>
      <c r="D96" s="21"/>
      <c r="E96" s="21"/>
      <c r="F96" s="44">
        <f>SUM(F88,F92,F93,F94,F95)</f>
        <v>935</v>
      </c>
      <c r="G96" s="44">
        <f t="shared" ref="G96:N96" si="18">SUM(G88,G92,G93,G94,G95)</f>
        <v>923</v>
      </c>
      <c r="H96" s="44">
        <f t="shared" si="18"/>
        <v>887</v>
      </c>
      <c r="I96" s="44">
        <f t="shared" si="18"/>
        <v>884</v>
      </c>
      <c r="J96" s="44">
        <f t="shared" si="18"/>
        <v>870</v>
      </c>
      <c r="K96" s="421">
        <f t="shared" si="18"/>
        <v>824</v>
      </c>
      <c r="L96" s="421">
        <f t="shared" si="18"/>
        <v>788</v>
      </c>
      <c r="M96" s="421">
        <f t="shared" si="18"/>
        <v>748</v>
      </c>
      <c r="N96" s="459">
        <f t="shared" si="18"/>
        <v>706</v>
      </c>
      <c r="O96" s="46"/>
      <c r="P96" s="34">
        <v>-10.6</v>
      </c>
      <c r="Q96" s="34">
        <v>-16.100000000000001</v>
      </c>
      <c r="R96" s="34">
        <v>-14.1</v>
      </c>
      <c r="S96" s="34">
        <v>-12.6</v>
      </c>
      <c r="T96" s="466">
        <v>-15.3</v>
      </c>
      <c r="V96" s="549"/>
      <c r="X96" s="549"/>
    </row>
    <row r="97" spans="2:24" ht="6" customHeight="1" x14ac:dyDescent="0.2">
      <c r="B97" s="60"/>
      <c r="E97" s="555"/>
      <c r="F97" s="35"/>
      <c r="G97" s="35"/>
      <c r="H97" s="35"/>
      <c r="I97" s="35"/>
      <c r="J97" s="35"/>
      <c r="K97" s="416"/>
      <c r="L97" s="416"/>
      <c r="M97" s="416"/>
      <c r="N97" s="456"/>
      <c r="O97" s="30"/>
      <c r="P97" s="31"/>
      <c r="Q97" s="31"/>
      <c r="R97" s="31"/>
      <c r="S97" s="31"/>
      <c r="T97" s="465"/>
    </row>
    <row r="98" spans="2:24" ht="12" customHeight="1" x14ac:dyDescent="0.2">
      <c r="B98" s="60"/>
      <c r="C98" s="49"/>
      <c r="E98" s="555"/>
      <c r="F98" s="36"/>
      <c r="G98" s="36"/>
      <c r="H98" s="36"/>
      <c r="I98" s="36"/>
      <c r="J98" s="36"/>
      <c r="K98" s="80"/>
      <c r="L98" s="80"/>
      <c r="M98" s="80"/>
      <c r="N98" s="454"/>
      <c r="O98" s="30"/>
      <c r="P98" s="31"/>
      <c r="Q98" s="31"/>
      <c r="R98" s="31"/>
      <c r="S98" s="31"/>
      <c r="T98" s="465"/>
    </row>
    <row r="99" spans="2:24" ht="13.5" customHeight="1" x14ac:dyDescent="0.2">
      <c r="B99" s="60"/>
      <c r="C99" s="555" t="s">
        <v>345</v>
      </c>
      <c r="E99" s="555"/>
      <c r="F99" s="47">
        <v>0</v>
      </c>
      <c r="G99" s="35">
        <v>307</v>
      </c>
      <c r="H99" s="80">
        <v>478</v>
      </c>
      <c r="I99" s="36">
        <v>488</v>
      </c>
      <c r="J99" s="36">
        <v>0</v>
      </c>
      <c r="K99" s="80">
        <v>0</v>
      </c>
      <c r="L99" s="80">
        <v>0</v>
      </c>
      <c r="M99" s="80">
        <v>0</v>
      </c>
      <c r="N99" s="454">
        <v>0</v>
      </c>
      <c r="O99" s="30"/>
      <c r="P99" s="31">
        <v>0</v>
      </c>
      <c r="Q99" s="31">
        <v>0</v>
      </c>
      <c r="R99" s="31">
        <v>0</v>
      </c>
      <c r="S99" s="31">
        <v>0</v>
      </c>
      <c r="T99" s="465">
        <v>0</v>
      </c>
      <c r="V99" s="549"/>
      <c r="X99" s="549"/>
    </row>
    <row r="100" spans="2:24" ht="13.5" customHeight="1" x14ac:dyDescent="0.2">
      <c r="B100" s="60"/>
      <c r="C100" s="49" t="s">
        <v>346</v>
      </c>
      <c r="D100" s="49"/>
      <c r="E100" s="555"/>
      <c r="F100" s="36">
        <v>380</v>
      </c>
      <c r="G100" s="36">
        <v>376</v>
      </c>
      <c r="H100" s="80">
        <v>372</v>
      </c>
      <c r="I100" s="36">
        <v>384</v>
      </c>
      <c r="J100" s="36">
        <v>382</v>
      </c>
      <c r="K100" s="80">
        <v>380</v>
      </c>
      <c r="L100" s="80">
        <v>360</v>
      </c>
      <c r="M100" s="80">
        <v>347</v>
      </c>
      <c r="N100" s="454">
        <v>351</v>
      </c>
      <c r="O100" s="30"/>
      <c r="P100" s="31">
        <v>-3.7</v>
      </c>
      <c r="Q100" s="31">
        <v>-5.7</v>
      </c>
      <c r="R100" s="31">
        <v>-6.6</v>
      </c>
      <c r="S100" s="31">
        <v>-6.4</v>
      </c>
      <c r="T100" s="465">
        <v>-4</v>
      </c>
      <c r="V100" s="549"/>
      <c r="X100" s="549"/>
    </row>
    <row r="101" spans="2:24" ht="13.5" customHeight="1" x14ac:dyDescent="0.2">
      <c r="B101" s="60"/>
      <c r="C101" s="49" t="s">
        <v>347</v>
      </c>
      <c r="D101" s="49"/>
      <c r="E101" s="555"/>
      <c r="F101" s="36">
        <v>198</v>
      </c>
      <c r="G101" s="36">
        <v>192</v>
      </c>
      <c r="H101" s="80">
        <v>198</v>
      </c>
      <c r="I101" s="36">
        <v>208</v>
      </c>
      <c r="J101" s="36">
        <v>206</v>
      </c>
      <c r="K101" s="80">
        <v>202</v>
      </c>
      <c r="L101" s="80">
        <v>198</v>
      </c>
      <c r="M101" s="80">
        <v>205</v>
      </c>
      <c r="N101" s="454">
        <v>192</v>
      </c>
      <c r="O101" s="30"/>
      <c r="P101" s="31">
        <v>-2.5</v>
      </c>
      <c r="Q101" s="31">
        <v>-4.5</v>
      </c>
      <c r="R101" s="31">
        <v>-6.5</v>
      </c>
      <c r="S101" s="31">
        <v>-0.9</v>
      </c>
      <c r="T101" s="465">
        <v>-2.8</v>
      </c>
      <c r="V101" s="549"/>
      <c r="X101" s="549"/>
    </row>
    <row r="102" spans="2:24" ht="13.5" customHeight="1" x14ac:dyDescent="0.2">
      <c r="B102" s="60"/>
      <c r="C102" s="49" t="s">
        <v>348</v>
      </c>
      <c r="D102" s="49"/>
      <c r="E102" s="555"/>
      <c r="F102" s="36">
        <v>215</v>
      </c>
      <c r="G102" s="36">
        <v>215</v>
      </c>
      <c r="H102" s="80">
        <v>201</v>
      </c>
      <c r="I102" s="36">
        <v>208</v>
      </c>
      <c r="J102" s="36">
        <v>200</v>
      </c>
      <c r="K102" s="80">
        <v>209</v>
      </c>
      <c r="L102" s="80">
        <v>198</v>
      </c>
      <c r="M102" s="80">
        <v>184</v>
      </c>
      <c r="N102" s="454">
        <v>185</v>
      </c>
      <c r="O102" s="30"/>
      <c r="P102" s="31">
        <v>-10.8</v>
      </c>
      <c r="Q102" s="31">
        <v>-8.9</v>
      </c>
      <c r="R102" s="31">
        <v>-5.2</v>
      </c>
      <c r="S102" s="31">
        <v>-8.5</v>
      </c>
      <c r="T102" s="465">
        <v>-3.2</v>
      </c>
      <c r="V102" s="549"/>
      <c r="X102" s="549"/>
    </row>
    <row r="103" spans="2:24" ht="13.5" customHeight="1" x14ac:dyDescent="0.2">
      <c r="B103" s="60"/>
      <c r="C103" s="49" t="s">
        <v>349</v>
      </c>
      <c r="D103" s="49"/>
      <c r="E103" s="555"/>
      <c r="F103" s="36">
        <v>149</v>
      </c>
      <c r="G103" s="36">
        <v>146</v>
      </c>
      <c r="H103" s="80">
        <v>143</v>
      </c>
      <c r="I103" s="36">
        <v>143</v>
      </c>
      <c r="J103" s="36">
        <v>150</v>
      </c>
      <c r="K103" s="80">
        <v>151</v>
      </c>
      <c r="L103" s="80">
        <v>149</v>
      </c>
      <c r="M103" s="80">
        <v>143</v>
      </c>
      <c r="N103" s="454">
        <v>129</v>
      </c>
      <c r="O103" s="30"/>
      <c r="P103" s="31">
        <v>-4.0999999999999996</v>
      </c>
      <c r="Q103" s="31">
        <v>-3</v>
      </c>
      <c r="R103" s="31">
        <v>0.4</v>
      </c>
      <c r="S103" s="31">
        <v>3.8</v>
      </c>
      <c r="T103" s="465">
        <v>-9.8000000000000007</v>
      </c>
      <c r="V103" s="549"/>
      <c r="X103" s="549"/>
    </row>
    <row r="104" spans="2:24" ht="13.5" customHeight="1" x14ac:dyDescent="0.2">
      <c r="B104" s="60"/>
      <c r="C104" s="49" t="s">
        <v>350</v>
      </c>
      <c r="D104" s="49"/>
      <c r="E104" s="555"/>
      <c r="F104" s="36">
        <v>161</v>
      </c>
      <c r="G104" s="36">
        <v>167</v>
      </c>
      <c r="H104" s="80">
        <v>145</v>
      </c>
      <c r="I104" s="36">
        <v>135</v>
      </c>
      <c r="J104" s="36">
        <v>138</v>
      </c>
      <c r="K104" s="80">
        <v>145</v>
      </c>
      <c r="L104" s="80">
        <v>130</v>
      </c>
      <c r="M104" s="80">
        <v>124</v>
      </c>
      <c r="N104" s="454">
        <v>125</v>
      </c>
      <c r="O104" s="30"/>
      <c r="P104" s="31">
        <v>-17.5</v>
      </c>
      <c r="Q104" s="31">
        <v>-18.100000000000001</v>
      </c>
      <c r="R104" s="31">
        <v>-13.4</v>
      </c>
      <c r="S104" s="31">
        <v>-5.3</v>
      </c>
      <c r="T104" s="465">
        <v>-5.8</v>
      </c>
      <c r="V104" s="549"/>
      <c r="X104" s="549"/>
    </row>
    <row r="105" spans="2:24" ht="12" customHeight="1" x14ac:dyDescent="0.2">
      <c r="B105" s="60"/>
      <c r="C105" s="50" t="s">
        <v>261</v>
      </c>
      <c r="D105" s="49"/>
      <c r="E105" s="555"/>
      <c r="F105" s="47">
        <v>1358</v>
      </c>
      <c r="G105" s="47">
        <v>1664</v>
      </c>
      <c r="H105" s="47">
        <v>1792</v>
      </c>
      <c r="I105" s="47">
        <v>1798</v>
      </c>
      <c r="J105" s="47">
        <v>1313</v>
      </c>
      <c r="K105" s="81">
        <v>1322</v>
      </c>
      <c r="L105" s="81">
        <v>1259</v>
      </c>
      <c r="M105" s="81">
        <v>1210</v>
      </c>
      <c r="N105" s="461">
        <v>1191</v>
      </c>
      <c r="O105" s="30"/>
      <c r="P105" s="31">
        <v>-7.4</v>
      </c>
      <c r="Q105" s="31">
        <v>-8.9</v>
      </c>
      <c r="R105" s="31">
        <v>-7.1</v>
      </c>
      <c r="S105" s="31">
        <v>-4.5</v>
      </c>
      <c r="T105" s="465">
        <v>-4.7</v>
      </c>
      <c r="V105" s="549"/>
      <c r="X105" s="549"/>
    </row>
    <row r="106" spans="2:24" ht="4.5" customHeight="1" x14ac:dyDescent="0.2">
      <c r="C106" s="50"/>
      <c r="D106" s="49"/>
      <c r="E106" s="555"/>
      <c r="F106" s="36"/>
      <c r="G106" s="36"/>
      <c r="H106" s="36"/>
      <c r="I106" s="36"/>
      <c r="J106" s="36"/>
      <c r="K106" s="80"/>
      <c r="L106" s="80"/>
      <c r="M106" s="80"/>
      <c r="N106" s="454"/>
      <c r="O106" s="30"/>
      <c r="P106" s="34"/>
      <c r="Q106" s="34"/>
      <c r="R106" s="34"/>
      <c r="S106" s="34"/>
      <c r="T106" s="466"/>
      <c r="V106" s="549"/>
      <c r="X106" s="549"/>
    </row>
    <row r="107" spans="2:24" ht="12" customHeight="1" x14ac:dyDescent="0.2">
      <c r="C107" s="555" t="s">
        <v>31</v>
      </c>
      <c r="E107" s="555"/>
      <c r="F107" s="36">
        <v>-28</v>
      </c>
      <c r="G107" s="36">
        <v>-42</v>
      </c>
      <c r="H107" s="36">
        <v>-38</v>
      </c>
      <c r="I107" s="36">
        <v>-34</v>
      </c>
      <c r="J107" s="36">
        <v>-15</v>
      </c>
      <c r="K107" s="80">
        <v>-12</v>
      </c>
      <c r="L107" s="80">
        <v>-6</v>
      </c>
      <c r="M107" s="80">
        <v>-8</v>
      </c>
      <c r="N107" s="454">
        <v>-14</v>
      </c>
      <c r="O107" s="30"/>
      <c r="P107" s="31"/>
      <c r="Q107" s="31"/>
      <c r="R107" s="31"/>
      <c r="S107" s="31"/>
      <c r="T107" s="465"/>
      <c r="V107" s="549"/>
      <c r="X107" s="549"/>
    </row>
    <row r="108" spans="2:24" s="42" customFormat="1" ht="12" customHeight="1" thickBot="1" x14ac:dyDescent="0.25">
      <c r="C108" s="21" t="s">
        <v>25</v>
      </c>
      <c r="D108" s="21"/>
      <c r="E108" s="21"/>
      <c r="F108" s="43">
        <v>5292</v>
      </c>
      <c r="G108" s="43">
        <v>5557</v>
      </c>
      <c r="H108" s="43">
        <v>5648</v>
      </c>
      <c r="I108" s="43">
        <v>5659</v>
      </c>
      <c r="J108" s="43">
        <v>5504</v>
      </c>
      <c r="K108" s="418">
        <v>5487</v>
      </c>
      <c r="L108" s="418">
        <v>5608</v>
      </c>
      <c r="M108" s="418">
        <v>5993</v>
      </c>
      <c r="N108" s="457">
        <v>6450</v>
      </c>
      <c r="O108" s="46"/>
      <c r="P108" s="34">
        <f>+P36</f>
        <v>-6.7</v>
      </c>
      <c r="Q108" s="34">
        <f>+Q36</f>
        <v>-8.3000000000000007</v>
      </c>
      <c r="R108" s="34">
        <f>+R36</f>
        <v>-8.1999999999999993</v>
      </c>
      <c r="S108" s="34">
        <f>+S36</f>
        <v>-7.6</v>
      </c>
      <c r="T108" s="466">
        <v>-7.9</v>
      </c>
      <c r="V108" s="549"/>
      <c r="W108" s="60"/>
      <c r="X108" s="549"/>
    </row>
    <row r="109" spans="2:24" ht="12" customHeight="1" thickTop="1" x14ac:dyDescent="0.2">
      <c r="E109" s="555"/>
      <c r="F109" s="36"/>
      <c r="G109" s="36"/>
      <c r="H109" s="36"/>
      <c r="I109" s="36"/>
      <c r="J109" s="36"/>
      <c r="K109" s="80"/>
      <c r="L109" s="80"/>
      <c r="M109" s="80"/>
      <c r="N109" s="454"/>
      <c r="O109" s="30"/>
      <c r="P109" s="31"/>
      <c r="Q109" s="31"/>
      <c r="R109" s="31"/>
      <c r="S109" s="31"/>
      <c r="T109" s="465"/>
    </row>
    <row r="110" spans="2:24" s="42" customFormat="1" ht="13.5" customHeight="1" x14ac:dyDescent="0.2">
      <c r="B110" s="552" t="s">
        <v>14</v>
      </c>
      <c r="C110" s="552"/>
      <c r="D110" s="552"/>
      <c r="E110" s="552"/>
      <c r="F110" s="552"/>
      <c r="G110" s="47"/>
      <c r="H110" s="47"/>
      <c r="I110" s="47"/>
      <c r="J110" s="47"/>
      <c r="K110" s="81"/>
      <c r="L110" s="81"/>
      <c r="M110" s="81"/>
      <c r="N110" s="461"/>
      <c r="O110" s="46"/>
      <c r="P110" s="34"/>
      <c r="Q110" s="34"/>
      <c r="R110" s="34"/>
      <c r="S110" s="34"/>
      <c r="T110" s="466"/>
    </row>
    <row r="111" spans="2:24" ht="12" customHeight="1" x14ac:dyDescent="0.2">
      <c r="C111" s="555" t="s">
        <v>17</v>
      </c>
      <c r="E111" s="555"/>
      <c r="F111" s="36"/>
      <c r="G111" s="36"/>
      <c r="H111" s="36"/>
      <c r="I111" s="36"/>
      <c r="J111" s="36"/>
      <c r="K111" s="80"/>
      <c r="L111" s="80"/>
      <c r="M111" s="80"/>
      <c r="N111" s="454"/>
      <c r="O111" s="30"/>
      <c r="P111" s="31"/>
      <c r="Q111" s="31"/>
      <c r="R111" s="31"/>
      <c r="S111" s="31"/>
      <c r="T111" s="465"/>
    </row>
    <row r="112" spans="2:24" ht="12" customHeight="1" x14ac:dyDescent="0.2">
      <c r="C112" s="38" t="s">
        <v>18</v>
      </c>
      <c r="E112" s="555"/>
      <c r="F112" s="35">
        <v>547</v>
      </c>
      <c r="G112" s="35">
        <v>560</v>
      </c>
      <c r="H112" s="35">
        <v>562</v>
      </c>
      <c r="I112" s="35">
        <v>590</v>
      </c>
      <c r="J112" s="35">
        <v>590</v>
      </c>
      <c r="K112" s="416">
        <v>573</v>
      </c>
      <c r="L112" s="416">
        <v>565</v>
      </c>
      <c r="M112" s="416">
        <v>545</v>
      </c>
      <c r="N112" s="454">
        <v>552</v>
      </c>
      <c r="O112" s="30"/>
      <c r="P112" s="31"/>
      <c r="Q112" s="31"/>
      <c r="R112" s="31"/>
      <c r="S112" s="31"/>
      <c r="T112" s="465"/>
      <c r="V112" s="549"/>
      <c r="X112" s="549"/>
    </row>
    <row r="113" spans="2:24" ht="12" customHeight="1" x14ac:dyDescent="0.2">
      <c r="C113" s="38" t="s">
        <v>19</v>
      </c>
      <c r="E113" s="555"/>
      <c r="F113" s="39">
        <v>136</v>
      </c>
      <c r="G113" s="39">
        <v>151</v>
      </c>
      <c r="H113" s="39">
        <v>167</v>
      </c>
      <c r="I113" s="39">
        <v>184</v>
      </c>
      <c r="J113" s="39">
        <v>188</v>
      </c>
      <c r="K113" s="419">
        <v>194</v>
      </c>
      <c r="L113" s="419">
        <v>216</v>
      </c>
      <c r="M113" s="419">
        <v>277</v>
      </c>
      <c r="N113" s="455">
        <v>276</v>
      </c>
      <c r="O113" s="30"/>
      <c r="P113" s="31"/>
      <c r="Q113" s="31"/>
      <c r="R113" s="31"/>
      <c r="S113" s="31"/>
      <c r="T113" s="465"/>
      <c r="V113" s="549"/>
      <c r="X113" s="549"/>
    </row>
    <row r="114" spans="2:24" ht="12" customHeight="1" x14ac:dyDescent="0.2">
      <c r="C114" s="38" t="s">
        <v>20</v>
      </c>
      <c r="E114" s="555"/>
      <c r="F114" s="35">
        <f>SUM(F112:F113)</f>
        <v>683</v>
      </c>
      <c r="G114" s="35">
        <f t="shared" ref="G114:N114" si="19">SUM(G112:G113)</f>
        <v>711</v>
      </c>
      <c r="H114" s="35">
        <f t="shared" si="19"/>
        <v>729</v>
      </c>
      <c r="I114" s="35">
        <f t="shared" si="19"/>
        <v>774</v>
      </c>
      <c r="J114" s="35">
        <f t="shared" si="19"/>
        <v>778</v>
      </c>
      <c r="K114" s="416">
        <f t="shared" si="19"/>
        <v>767</v>
      </c>
      <c r="L114" s="416">
        <f t="shared" si="19"/>
        <v>781</v>
      </c>
      <c r="M114" s="416">
        <f t="shared" si="19"/>
        <v>822</v>
      </c>
      <c r="N114" s="456">
        <f t="shared" si="19"/>
        <v>828</v>
      </c>
      <c r="O114" s="30"/>
      <c r="P114" s="31"/>
      <c r="Q114" s="31"/>
      <c r="R114" s="31"/>
      <c r="S114" s="31"/>
      <c r="T114" s="465"/>
      <c r="V114" s="549"/>
      <c r="X114" s="549"/>
    </row>
    <row r="115" spans="2:24" ht="12" customHeight="1" x14ac:dyDescent="0.2">
      <c r="C115" s="555" t="s">
        <v>21</v>
      </c>
      <c r="E115" s="555"/>
      <c r="F115" s="35"/>
      <c r="G115" s="35"/>
      <c r="H115" s="35"/>
      <c r="I115" s="36"/>
      <c r="J115" s="36"/>
      <c r="K115" s="80"/>
      <c r="L115" s="80"/>
      <c r="M115" s="80"/>
      <c r="N115" s="454"/>
      <c r="O115" s="30"/>
      <c r="P115" s="31"/>
      <c r="Q115" s="31"/>
      <c r="R115" s="31"/>
      <c r="S115" s="31"/>
      <c r="T115" s="465"/>
    </row>
    <row r="116" spans="2:24" ht="12" customHeight="1" x14ac:dyDescent="0.2">
      <c r="C116" s="38" t="s">
        <v>18</v>
      </c>
      <c r="E116" s="555"/>
      <c r="F116" s="35">
        <v>401</v>
      </c>
      <c r="G116" s="35">
        <v>402</v>
      </c>
      <c r="H116" s="35">
        <v>386</v>
      </c>
      <c r="I116" s="35">
        <v>371</v>
      </c>
      <c r="J116" s="35">
        <v>384</v>
      </c>
      <c r="K116" s="416">
        <v>362</v>
      </c>
      <c r="L116" s="416">
        <v>334</v>
      </c>
      <c r="M116" s="416">
        <v>301</v>
      </c>
      <c r="N116" s="456">
        <v>302</v>
      </c>
      <c r="O116" s="30"/>
      <c r="P116" s="31"/>
      <c r="Q116" s="31"/>
      <c r="R116" s="31"/>
      <c r="S116" s="31"/>
      <c r="T116" s="465"/>
      <c r="V116" s="549"/>
      <c r="X116" s="549"/>
    </row>
    <row r="117" spans="2:24" ht="12" customHeight="1" x14ac:dyDescent="0.2">
      <c r="C117" s="38" t="s">
        <v>19</v>
      </c>
      <c r="E117" s="555"/>
      <c r="F117" s="39">
        <v>1337</v>
      </c>
      <c r="G117" s="39">
        <v>1327</v>
      </c>
      <c r="H117" s="39">
        <v>1312</v>
      </c>
      <c r="I117" s="39">
        <v>1310</v>
      </c>
      <c r="J117" s="39">
        <v>1355</v>
      </c>
      <c r="K117" s="419">
        <v>1263</v>
      </c>
      <c r="L117" s="419">
        <v>1217</v>
      </c>
      <c r="M117" s="419">
        <v>1065</v>
      </c>
      <c r="N117" s="458">
        <v>1135</v>
      </c>
      <c r="O117" s="30"/>
      <c r="P117" s="31"/>
      <c r="Q117" s="31"/>
      <c r="R117" s="31"/>
      <c r="S117" s="31"/>
      <c r="T117" s="465"/>
      <c r="V117" s="549"/>
      <c r="X117" s="549"/>
    </row>
    <row r="118" spans="2:24" ht="12" customHeight="1" x14ac:dyDescent="0.2">
      <c r="C118" s="38" t="s">
        <v>20</v>
      </c>
      <c r="E118" s="555"/>
      <c r="F118" s="35">
        <f>SUM(F116:F117)</f>
        <v>1738</v>
      </c>
      <c r="G118" s="35">
        <f t="shared" ref="G118:N118" si="20">SUM(G116:G117)</f>
        <v>1729</v>
      </c>
      <c r="H118" s="35">
        <f t="shared" si="20"/>
        <v>1698</v>
      </c>
      <c r="I118" s="35">
        <f t="shared" si="20"/>
        <v>1681</v>
      </c>
      <c r="J118" s="35">
        <f t="shared" si="20"/>
        <v>1739</v>
      </c>
      <c r="K118" s="416">
        <f t="shared" si="20"/>
        <v>1625</v>
      </c>
      <c r="L118" s="416">
        <f t="shared" si="20"/>
        <v>1551</v>
      </c>
      <c r="M118" s="416">
        <f t="shared" si="20"/>
        <v>1366</v>
      </c>
      <c r="N118" s="456">
        <f t="shared" si="20"/>
        <v>1437</v>
      </c>
      <c r="O118" s="30"/>
      <c r="P118" s="31"/>
      <c r="Q118" s="31"/>
      <c r="R118" s="31"/>
      <c r="S118" s="31"/>
      <c r="T118" s="465"/>
      <c r="V118" s="549"/>
      <c r="X118" s="549"/>
    </row>
    <row r="119" spans="2:24" ht="12" customHeight="1" x14ac:dyDescent="0.2">
      <c r="C119" s="555" t="s">
        <v>22</v>
      </c>
      <c r="E119" s="555"/>
      <c r="F119" s="35">
        <v>410</v>
      </c>
      <c r="G119" s="35">
        <v>432</v>
      </c>
      <c r="H119" s="35">
        <v>444</v>
      </c>
      <c r="I119" s="35">
        <v>438</v>
      </c>
      <c r="J119" s="35">
        <v>440</v>
      </c>
      <c r="K119" s="416">
        <v>378</v>
      </c>
      <c r="L119" s="416">
        <v>369</v>
      </c>
      <c r="M119" s="416">
        <v>354</v>
      </c>
      <c r="N119" s="454">
        <v>322</v>
      </c>
      <c r="O119" s="30"/>
      <c r="P119" s="31"/>
      <c r="Q119" s="31"/>
      <c r="R119" s="31"/>
      <c r="S119" s="31"/>
      <c r="T119" s="465"/>
      <c r="V119" s="549"/>
      <c r="X119" s="549"/>
    </row>
    <row r="120" spans="2:24" ht="12" customHeight="1" x14ac:dyDescent="0.2">
      <c r="C120" s="555" t="s">
        <v>23</v>
      </c>
      <c r="E120" s="555"/>
      <c r="F120" s="35">
        <v>133</v>
      </c>
      <c r="G120" s="35">
        <v>118</v>
      </c>
      <c r="H120" s="35">
        <v>139</v>
      </c>
      <c r="I120" s="35">
        <v>172</v>
      </c>
      <c r="J120" s="35">
        <v>171</v>
      </c>
      <c r="K120" s="416">
        <v>166</v>
      </c>
      <c r="L120" s="416">
        <v>164</v>
      </c>
      <c r="M120" s="416">
        <v>158</v>
      </c>
      <c r="N120" s="454">
        <v>188</v>
      </c>
      <c r="O120" s="30"/>
      <c r="P120" s="31"/>
      <c r="Q120" s="31"/>
      <c r="R120" s="31"/>
      <c r="S120" s="31"/>
      <c r="T120" s="465"/>
      <c r="V120" s="549"/>
      <c r="X120" s="549"/>
    </row>
    <row r="121" spans="2:24" ht="12" customHeight="1" x14ac:dyDescent="0.2">
      <c r="C121" s="555" t="s">
        <v>24</v>
      </c>
      <c r="E121" s="555"/>
      <c r="F121" s="35">
        <v>135</v>
      </c>
      <c r="G121" s="35">
        <v>133</v>
      </c>
      <c r="H121" s="35">
        <v>140</v>
      </c>
      <c r="I121" s="35">
        <v>131</v>
      </c>
      <c r="J121" s="35">
        <v>134</v>
      </c>
      <c r="K121" s="416">
        <v>118</v>
      </c>
      <c r="L121" s="416">
        <v>126</v>
      </c>
      <c r="M121" s="416">
        <v>123</v>
      </c>
      <c r="N121" s="454">
        <v>119</v>
      </c>
      <c r="O121" s="30"/>
      <c r="P121" s="31"/>
      <c r="Q121" s="31"/>
      <c r="R121" s="31"/>
      <c r="S121" s="31"/>
      <c r="T121" s="465"/>
      <c r="V121" s="549"/>
      <c r="X121" s="549"/>
    </row>
    <row r="122" spans="2:24" s="42" customFormat="1" ht="12" customHeight="1" x14ac:dyDescent="0.2">
      <c r="B122" s="21"/>
      <c r="C122" s="21" t="s">
        <v>25</v>
      </c>
      <c r="D122" s="21"/>
      <c r="E122" s="21"/>
      <c r="F122" s="44">
        <f>SUM(F114,F118,F119,F120,F121)</f>
        <v>3099</v>
      </c>
      <c r="G122" s="44">
        <f t="shared" ref="G122:N122" si="21">SUM(G114,G118,G119,G120,G121)</f>
        <v>3123</v>
      </c>
      <c r="H122" s="44">
        <f t="shared" si="21"/>
        <v>3150</v>
      </c>
      <c r="I122" s="44">
        <f t="shared" si="21"/>
        <v>3196</v>
      </c>
      <c r="J122" s="44">
        <f t="shared" si="21"/>
        <v>3262</v>
      </c>
      <c r="K122" s="421">
        <f t="shared" si="21"/>
        <v>3054</v>
      </c>
      <c r="L122" s="421">
        <f t="shared" si="21"/>
        <v>2991</v>
      </c>
      <c r="M122" s="421">
        <f t="shared" si="21"/>
        <v>2823</v>
      </c>
      <c r="N122" s="459">
        <f t="shared" si="21"/>
        <v>2894</v>
      </c>
      <c r="O122" s="30"/>
      <c r="P122" s="34">
        <v>8.6999999999999993</v>
      </c>
      <c r="Q122" s="34">
        <v>6.8</v>
      </c>
      <c r="R122" s="34">
        <v>6.6</v>
      </c>
      <c r="S122" s="34">
        <v>7.6</v>
      </c>
      <c r="T122" s="466">
        <v>4.7</v>
      </c>
      <c r="V122" s="436"/>
      <c r="W122" s="60"/>
      <c r="X122" s="549"/>
    </row>
    <row r="123" spans="2:24" ht="4.5" customHeight="1" x14ac:dyDescent="0.2">
      <c r="C123" s="50"/>
      <c r="D123" s="49"/>
      <c r="E123" s="555"/>
      <c r="F123" s="36"/>
      <c r="G123" s="36"/>
      <c r="H123" s="36"/>
      <c r="I123" s="36"/>
      <c r="J123" s="36"/>
      <c r="K123" s="80"/>
      <c r="L123" s="80"/>
      <c r="M123" s="80"/>
      <c r="N123" s="454"/>
      <c r="O123" s="30"/>
      <c r="P123" s="34"/>
      <c r="Q123" s="34"/>
      <c r="R123" s="34"/>
      <c r="S123" s="34"/>
      <c r="T123" s="466"/>
    </row>
    <row r="124" spans="2:24" ht="12" customHeight="1" x14ac:dyDescent="0.2">
      <c r="E124" s="555"/>
      <c r="F124" s="36"/>
      <c r="G124" s="36"/>
      <c r="H124" s="36"/>
      <c r="I124" s="36"/>
      <c r="J124" s="36"/>
      <c r="K124" s="80"/>
      <c r="L124" s="80"/>
      <c r="M124" s="80"/>
      <c r="N124" s="454"/>
      <c r="O124" s="30"/>
      <c r="P124" s="31"/>
      <c r="Q124" s="31"/>
      <c r="R124" s="31"/>
      <c r="S124" s="31"/>
      <c r="T124" s="465"/>
    </row>
    <row r="125" spans="2:24" ht="13.5" customHeight="1" x14ac:dyDescent="0.2">
      <c r="C125" s="32" t="s">
        <v>123</v>
      </c>
      <c r="E125" s="555"/>
      <c r="F125" s="36"/>
      <c r="G125" s="36"/>
      <c r="H125" s="36"/>
      <c r="I125" s="36"/>
      <c r="J125" s="36"/>
      <c r="K125" s="80"/>
      <c r="L125" s="80"/>
      <c r="M125" s="80"/>
      <c r="N125" s="454"/>
      <c r="O125" s="30"/>
      <c r="P125" s="31"/>
      <c r="Q125" s="31"/>
      <c r="R125" s="31"/>
      <c r="S125" s="31"/>
      <c r="T125" s="465"/>
    </row>
    <row r="126" spans="2:24" ht="12" customHeight="1" x14ac:dyDescent="0.2">
      <c r="B126" s="21"/>
      <c r="C126" s="555" t="s">
        <v>17</v>
      </c>
      <c r="E126" s="555"/>
      <c r="F126" s="36"/>
      <c r="G126" s="36"/>
      <c r="H126" s="36"/>
      <c r="I126" s="36"/>
      <c r="J126" s="36"/>
      <c r="K126" s="80"/>
      <c r="L126" s="80"/>
      <c r="M126" s="80"/>
      <c r="N126" s="454"/>
      <c r="O126" s="30"/>
      <c r="P126" s="31"/>
      <c r="Q126" s="31"/>
      <c r="R126" s="31"/>
      <c r="S126" s="31"/>
      <c r="T126" s="465"/>
    </row>
    <row r="127" spans="2:24" ht="12" customHeight="1" x14ac:dyDescent="0.2">
      <c r="B127" s="21"/>
      <c r="C127" s="38" t="s">
        <v>18</v>
      </c>
      <c r="E127" s="555"/>
      <c r="F127" s="35">
        <v>65</v>
      </c>
      <c r="G127" s="35">
        <v>66</v>
      </c>
      <c r="H127" s="35">
        <v>69</v>
      </c>
      <c r="I127" s="35">
        <v>75</v>
      </c>
      <c r="J127" s="35">
        <v>85</v>
      </c>
      <c r="K127" s="416">
        <v>80</v>
      </c>
      <c r="L127" s="416">
        <v>86</v>
      </c>
      <c r="M127" s="416">
        <v>90</v>
      </c>
      <c r="N127" s="454">
        <v>99</v>
      </c>
      <c r="O127" s="30"/>
      <c r="P127" s="31"/>
      <c r="Q127" s="31"/>
      <c r="R127" s="31"/>
      <c r="S127" s="31"/>
      <c r="T127" s="465"/>
      <c r="V127" s="549"/>
      <c r="X127" s="549"/>
    </row>
    <row r="128" spans="2:24" ht="12" customHeight="1" x14ac:dyDescent="0.2">
      <c r="B128" s="21"/>
      <c r="C128" s="38" t="s">
        <v>19</v>
      </c>
      <c r="E128" s="555"/>
      <c r="F128" s="39">
        <v>55</v>
      </c>
      <c r="G128" s="39">
        <v>60</v>
      </c>
      <c r="H128" s="39">
        <v>69</v>
      </c>
      <c r="I128" s="39">
        <v>76</v>
      </c>
      <c r="J128" s="39">
        <v>69</v>
      </c>
      <c r="K128" s="419">
        <v>63</v>
      </c>
      <c r="L128" s="419">
        <v>67</v>
      </c>
      <c r="M128" s="419">
        <v>72</v>
      </c>
      <c r="N128" s="455">
        <v>82</v>
      </c>
      <c r="O128" s="30"/>
      <c r="P128" s="31"/>
      <c r="Q128" s="31"/>
      <c r="R128" s="31"/>
      <c r="S128" s="31"/>
      <c r="T128" s="465"/>
      <c r="V128" s="549"/>
      <c r="X128" s="549"/>
    </row>
    <row r="129" spans="2:24" ht="12" customHeight="1" x14ac:dyDescent="0.2">
      <c r="B129" s="21"/>
      <c r="C129" s="38" t="s">
        <v>20</v>
      </c>
      <c r="E129" s="555"/>
      <c r="F129" s="35">
        <f>SUM(F127:F128)</f>
        <v>120</v>
      </c>
      <c r="G129" s="35">
        <f t="shared" ref="G129:N129" si="22">SUM(G127:G128)</f>
        <v>126</v>
      </c>
      <c r="H129" s="35">
        <f t="shared" si="22"/>
        <v>138</v>
      </c>
      <c r="I129" s="35">
        <f t="shared" si="22"/>
        <v>151</v>
      </c>
      <c r="J129" s="35">
        <f t="shared" si="22"/>
        <v>154</v>
      </c>
      <c r="K129" s="416">
        <f t="shared" si="22"/>
        <v>143</v>
      </c>
      <c r="L129" s="416">
        <f t="shared" si="22"/>
        <v>153</v>
      </c>
      <c r="M129" s="416">
        <f t="shared" si="22"/>
        <v>162</v>
      </c>
      <c r="N129" s="456">
        <f t="shared" si="22"/>
        <v>181</v>
      </c>
      <c r="O129" s="30"/>
      <c r="P129" s="31"/>
      <c r="Q129" s="31"/>
      <c r="R129" s="31"/>
      <c r="S129" s="31"/>
      <c r="T129" s="465"/>
      <c r="V129" s="549"/>
      <c r="X129" s="549"/>
    </row>
    <row r="130" spans="2:24" ht="12" customHeight="1" x14ac:dyDescent="0.2">
      <c r="B130" s="21"/>
      <c r="C130" s="555" t="s">
        <v>21</v>
      </c>
      <c r="E130" s="555"/>
      <c r="F130" s="35"/>
      <c r="G130" s="35"/>
      <c r="H130" s="35"/>
      <c r="I130" s="36"/>
      <c r="J130" s="36"/>
      <c r="K130" s="80"/>
      <c r="L130" s="80"/>
      <c r="M130" s="80"/>
      <c r="N130" s="454"/>
      <c r="O130" s="30"/>
      <c r="P130" s="31"/>
      <c r="Q130" s="31"/>
      <c r="R130" s="31"/>
      <c r="S130" s="31"/>
      <c r="T130" s="465"/>
    </row>
    <row r="131" spans="2:24" ht="12" customHeight="1" x14ac:dyDescent="0.2">
      <c r="B131" s="21"/>
      <c r="C131" s="38" t="s">
        <v>18</v>
      </c>
      <c r="E131" s="555"/>
      <c r="F131" s="35">
        <v>105</v>
      </c>
      <c r="G131" s="35">
        <v>100</v>
      </c>
      <c r="H131" s="35">
        <v>105</v>
      </c>
      <c r="I131" s="35">
        <v>106</v>
      </c>
      <c r="J131" s="35">
        <v>108</v>
      </c>
      <c r="K131" s="416">
        <v>95</v>
      </c>
      <c r="L131" s="416">
        <v>87</v>
      </c>
      <c r="M131" s="416">
        <v>86</v>
      </c>
      <c r="N131" s="456">
        <v>94</v>
      </c>
      <c r="O131" s="30"/>
      <c r="P131" s="31"/>
      <c r="Q131" s="31"/>
      <c r="R131" s="31"/>
      <c r="S131" s="31"/>
      <c r="T131" s="465"/>
      <c r="V131" s="549"/>
      <c r="X131" s="549"/>
    </row>
    <row r="132" spans="2:24" ht="12" customHeight="1" x14ac:dyDescent="0.2">
      <c r="B132" s="21"/>
      <c r="C132" s="38" t="s">
        <v>19</v>
      </c>
      <c r="E132" s="555"/>
      <c r="F132" s="39">
        <v>538</v>
      </c>
      <c r="G132" s="39">
        <v>501</v>
      </c>
      <c r="H132" s="39">
        <v>504</v>
      </c>
      <c r="I132" s="39">
        <v>556</v>
      </c>
      <c r="J132" s="39">
        <v>606</v>
      </c>
      <c r="K132" s="419">
        <v>520</v>
      </c>
      <c r="L132" s="419">
        <v>505</v>
      </c>
      <c r="M132" s="419">
        <v>511</v>
      </c>
      <c r="N132" s="458">
        <v>541</v>
      </c>
      <c r="O132" s="30"/>
      <c r="P132" s="31"/>
      <c r="Q132" s="31"/>
      <c r="R132" s="31"/>
      <c r="S132" s="31"/>
      <c r="T132" s="465"/>
      <c r="V132" s="549"/>
      <c r="X132" s="549"/>
    </row>
    <row r="133" spans="2:24" ht="12" customHeight="1" x14ac:dyDescent="0.2">
      <c r="B133" s="21"/>
      <c r="C133" s="38" t="s">
        <v>20</v>
      </c>
      <c r="E133" s="555"/>
      <c r="F133" s="35">
        <f>SUM(F131:F132)</f>
        <v>643</v>
      </c>
      <c r="G133" s="35">
        <f t="shared" ref="G133:N133" si="23">SUM(G131:G132)</f>
        <v>601</v>
      </c>
      <c r="H133" s="35">
        <f t="shared" si="23"/>
        <v>609</v>
      </c>
      <c r="I133" s="35">
        <f t="shared" si="23"/>
        <v>662</v>
      </c>
      <c r="J133" s="35">
        <f t="shared" si="23"/>
        <v>714</v>
      </c>
      <c r="K133" s="416">
        <f t="shared" si="23"/>
        <v>615</v>
      </c>
      <c r="L133" s="416">
        <f t="shared" si="23"/>
        <v>592</v>
      </c>
      <c r="M133" s="416">
        <f t="shared" si="23"/>
        <v>597</v>
      </c>
      <c r="N133" s="456">
        <f t="shared" si="23"/>
        <v>635</v>
      </c>
      <c r="O133" s="30"/>
      <c r="P133" s="48"/>
      <c r="Q133" s="48"/>
      <c r="R133" s="48"/>
      <c r="S133" s="48"/>
      <c r="T133" s="469"/>
      <c r="V133" s="549"/>
      <c r="X133" s="549"/>
    </row>
    <row r="134" spans="2:24" ht="12" customHeight="1" x14ac:dyDescent="0.2">
      <c r="B134" s="21"/>
      <c r="C134" s="555" t="s">
        <v>22</v>
      </c>
      <c r="E134" s="555"/>
      <c r="F134" s="35">
        <v>166</v>
      </c>
      <c r="G134" s="35">
        <v>166</v>
      </c>
      <c r="H134" s="35">
        <v>172</v>
      </c>
      <c r="I134" s="35">
        <v>183</v>
      </c>
      <c r="J134" s="35">
        <v>189</v>
      </c>
      <c r="K134" s="416">
        <v>165</v>
      </c>
      <c r="L134" s="416">
        <v>162</v>
      </c>
      <c r="M134" s="416">
        <v>163</v>
      </c>
      <c r="N134" s="454">
        <v>148</v>
      </c>
      <c r="O134" s="30"/>
      <c r="P134" s="48"/>
      <c r="Q134" s="48"/>
      <c r="R134" s="48"/>
      <c r="S134" s="48"/>
      <c r="T134" s="469"/>
      <c r="V134" s="549"/>
      <c r="X134" s="549"/>
    </row>
    <row r="135" spans="2:24" ht="12" customHeight="1" x14ac:dyDescent="0.2">
      <c r="B135" s="21"/>
      <c r="C135" s="555" t="s">
        <v>23</v>
      </c>
      <c r="E135" s="555"/>
      <c r="F135" s="35">
        <v>4</v>
      </c>
      <c r="G135" s="35">
        <v>5</v>
      </c>
      <c r="H135" s="35">
        <v>4</v>
      </c>
      <c r="I135" s="35">
        <v>6</v>
      </c>
      <c r="J135" s="35">
        <v>6</v>
      </c>
      <c r="K135" s="416">
        <v>6</v>
      </c>
      <c r="L135" s="416">
        <v>7</v>
      </c>
      <c r="M135" s="416">
        <v>7</v>
      </c>
      <c r="N135" s="454">
        <v>40</v>
      </c>
      <c r="O135" s="30"/>
      <c r="P135" s="48"/>
      <c r="Q135" s="48"/>
      <c r="R135" s="48"/>
      <c r="S135" s="48"/>
      <c r="T135" s="469"/>
      <c r="V135" s="549"/>
      <c r="X135" s="549"/>
    </row>
    <row r="136" spans="2:24" ht="12" customHeight="1" x14ac:dyDescent="0.2">
      <c r="B136" s="21"/>
      <c r="C136" s="555" t="s">
        <v>24</v>
      </c>
      <c r="E136" s="555"/>
      <c r="F136" s="35">
        <v>30</v>
      </c>
      <c r="G136" s="35">
        <v>26</v>
      </c>
      <c r="H136" s="35">
        <v>33</v>
      </c>
      <c r="I136" s="35">
        <v>33</v>
      </c>
      <c r="J136" s="35">
        <v>28</v>
      </c>
      <c r="K136" s="416">
        <v>18</v>
      </c>
      <c r="L136" s="416">
        <v>23</v>
      </c>
      <c r="M136" s="416">
        <v>23</v>
      </c>
      <c r="N136" s="454">
        <v>22</v>
      </c>
      <c r="O136" s="30"/>
      <c r="P136" s="48"/>
      <c r="Q136" s="48"/>
      <c r="R136" s="48"/>
      <c r="S136" s="48"/>
      <c r="T136" s="469"/>
      <c r="V136" s="549"/>
      <c r="X136" s="549"/>
    </row>
    <row r="137" spans="2:24" s="42" customFormat="1" ht="12" customHeight="1" x14ac:dyDescent="0.2">
      <c r="B137" s="21"/>
      <c r="C137" s="21" t="s">
        <v>35</v>
      </c>
      <c r="D137" s="21"/>
      <c r="E137" s="21"/>
      <c r="F137" s="44">
        <f>SUM(F129,F133,F134:F136)</f>
        <v>963</v>
      </c>
      <c r="G137" s="44">
        <f t="shared" ref="G137:N137" si="24">SUM(G129,G133,G134:G136)</f>
        <v>924</v>
      </c>
      <c r="H137" s="44">
        <f t="shared" si="24"/>
        <v>956</v>
      </c>
      <c r="I137" s="44">
        <f t="shared" si="24"/>
        <v>1035</v>
      </c>
      <c r="J137" s="44">
        <f t="shared" si="24"/>
        <v>1091</v>
      </c>
      <c r="K137" s="421">
        <f t="shared" si="24"/>
        <v>947</v>
      </c>
      <c r="L137" s="421">
        <f t="shared" si="24"/>
        <v>937</v>
      </c>
      <c r="M137" s="421">
        <f t="shared" si="24"/>
        <v>952</v>
      </c>
      <c r="N137" s="459">
        <f t="shared" si="24"/>
        <v>1026</v>
      </c>
      <c r="O137" s="46"/>
      <c r="P137" s="34">
        <v>13.8</v>
      </c>
      <c r="Q137" s="34">
        <v>13.2</v>
      </c>
      <c r="R137" s="34">
        <v>13.2</v>
      </c>
      <c r="S137" s="34">
        <v>11.9</v>
      </c>
      <c r="T137" s="466">
        <v>10.3</v>
      </c>
      <c r="V137" s="549"/>
      <c r="W137" s="60"/>
      <c r="X137" s="549"/>
    </row>
    <row r="138" spans="2:24" ht="4.5" customHeight="1" x14ac:dyDescent="0.2">
      <c r="C138" s="50"/>
      <c r="D138" s="49"/>
      <c r="E138" s="555"/>
      <c r="F138" s="36"/>
      <c r="G138" s="36"/>
      <c r="H138" s="36"/>
      <c r="I138" s="36"/>
      <c r="J138" s="36"/>
      <c r="K138" s="80"/>
      <c r="L138" s="80"/>
      <c r="M138" s="80"/>
      <c r="N138" s="454"/>
      <c r="O138" s="30"/>
      <c r="P138" s="34"/>
      <c r="Q138" s="34"/>
      <c r="R138" s="34"/>
      <c r="S138" s="34"/>
      <c r="T138" s="466"/>
      <c r="V138" s="549"/>
      <c r="X138" s="549"/>
    </row>
    <row r="139" spans="2:24" ht="12" customHeight="1" x14ac:dyDescent="0.2">
      <c r="E139" s="555"/>
      <c r="F139" s="36"/>
      <c r="G139" s="36"/>
      <c r="H139" s="36"/>
      <c r="I139" s="36"/>
      <c r="J139" s="36"/>
      <c r="K139" s="80"/>
      <c r="L139" s="80"/>
      <c r="M139" s="80"/>
      <c r="N139" s="454"/>
      <c r="O139" s="30"/>
      <c r="P139" s="31"/>
      <c r="Q139" s="31"/>
      <c r="R139" s="31"/>
      <c r="S139" s="31"/>
      <c r="T139" s="465"/>
    </row>
    <row r="140" spans="2:24" ht="13.5" customHeight="1" x14ac:dyDescent="0.2">
      <c r="C140" s="21" t="s">
        <v>351</v>
      </c>
      <c r="E140" s="555"/>
      <c r="F140" s="36"/>
      <c r="G140" s="36"/>
      <c r="H140" s="36"/>
      <c r="I140" s="36"/>
      <c r="J140" s="36"/>
      <c r="K140" s="80"/>
      <c r="L140" s="80"/>
      <c r="M140" s="80"/>
      <c r="N140" s="454"/>
      <c r="O140" s="30"/>
      <c r="P140" s="31"/>
      <c r="Q140" s="31"/>
      <c r="R140" s="31"/>
      <c r="S140" s="31"/>
      <c r="T140" s="465"/>
    </row>
    <row r="141" spans="2:24" ht="12" customHeight="1" x14ac:dyDescent="0.2">
      <c r="B141" s="21"/>
      <c r="C141" s="555" t="s">
        <v>17</v>
      </c>
      <c r="E141" s="555"/>
      <c r="F141" s="36"/>
      <c r="G141" s="36"/>
      <c r="H141" s="36"/>
      <c r="I141" s="36"/>
      <c r="J141" s="36"/>
      <c r="K141" s="80"/>
      <c r="L141" s="80"/>
      <c r="M141" s="80"/>
      <c r="N141" s="454"/>
      <c r="O141" s="30"/>
      <c r="P141" s="48"/>
      <c r="Q141" s="48"/>
      <c r="R141" s="48"/>
      <c r="S141" s="48"/>
      <c r="T141" s="469"/>
    </row>
    <row r="142" spans="2:24" ht="12" customHeight="1" x14ac:dyDescent="0.2">
      <c r="B142" s="21"/>
      <c r="C142" s="38" t="s">
        <v>18</v>
      </c>
      <c r="E142" s="555"/>
      <c r="F142" s="35">
        <v>257</v>
      </c>
      <c r="G142" s="35">
        <v>255</v>
      </c>
      <c r="H142" s="35">
        <v>243</v>
      </c>
      <c r="I142" s="35">
        <v>244</v>
      </c>
      <c r="J142" s="35">
        <v>231</v>
      </c>
      <c r="K142" s="416">
        <v>229</v>
      </c>
      <c r="L142" s="416">
        <v>213</v>
      </c>
      <c r="M142" s="416">
        <v>194</v>
      </c>
      <c r="N142" s="454">
        <v>201</v>
      </c>
      <c r="O142" s="30"/>
      <c r="P142" s="48"/>
      <c r="Q142" s="48"/>
      <c r="R142" s="48"/>
      <c r="S142" s="48"/>
      <c r="T142" s="469"/>
      <c r="V142" s="549"/>
      <c r="X142" s="549"/>
    </row>
    <row r="143" spans="2:24" ht="12" customHeight="1" x14ac:dyDescent="0.2">
      <c r="B143" s="21"/>
      <c r="C143" s="38" t="s">
        <v>19</v>
      </c>
      <c r="E143" s="555"/>
      <c r="F143" s="39">
        <v>21</v>
      </c>
      <c r="G143" s="39">
        <v>22</v>
      </c>
      <c r="H143" s="39">
        <v>22</v>
      </c>
      <c r="I143" s="39">
        <v>27</v>
      </c>
      <c r="J143" s="39">
        <v>28</v>
      </c>
      <c r="K143" s="419">
        <v>30</v>
      </c>
      <c r="L143" s="419">
        <v>45</v>
      </c>
      <c r="M143" s="419">
        <v>100</v>
      </c>
      <c r="N143" s="455">
        <v>58</v>
      </c>
      <c r="O143" s="30"/>
      <c r="P143" s="48"/>
      <c r="Q143" s="48"/>
      <c r="R143" s="48"/>
      <c r="S143" s="48"/>
      <c r="T143" s="469"/>
      <c r="V143" s="549"/>
      <c r="X143" s="549"/>
    </row>
    <row r="144" spans="2:24" ht="12" customHeight="1" x14ac:dyDescent="0.2">
      <c r="B144" s="21"/>
      <c r="C144" s="38" t="s">
        <v>20</v>
      </c>
      <c r="E144" s="555"/>
      <c r="F144" s="35">
        <f>SUM(F142:F143)</f>
        <v>278</v>
      </c>
      <c r="G144" s="35">
        <f t="shared" ref="G144:N144" si="25">SUM(G142:G143)</f>
        <v>277</v>
      </c>
      <c r="H144" s="35">
        <f t="shared" si="25"/>
        <v>265</v>
      </c>
      <c r="I144" s="35">
        <f t="shared" si="25"/>
        <v>271</v>
      </c>
      <c r="J144" s="35">
        <f t="shared" si="25"/>
        <v>259</v>
      </c>
      <c r="K144" s="416">
        <f t="shared" si="25"/>
        <v>259</v>
      </c>
      <c r="L144" s="416">
        <f t="shared" si="25"/>
        <v>258</v>
      </c>
      <c r="M144" s="416">
        <f t="shared" si="25"/>
        <v>294</v>
      </c>
      <c r="N144" s="456">
        <f t="shared" si="25"/>
        <v>259</v>
      </c>
      <c r="O144" s="30"/>
      <c r="P144" s="48"/>
      <c r="Q144" s="48"/>
      <c r="R144" s="48"/>
      <c r="S144" s="48"/>
      <c r="T144" s="469"/>
      <c r="V144" s="549"/>
      <c r="X144" s="549"/>
    </row>
    <row r="145" spans="2:24" ht="12" customHeight="1" x14ac:dyDescent="0.2">
      <c r="B145" s="21"/>
      <c r="C145" s="555" t="s">
        <v>21</v>
      </c>
      <c r="E145" s="555"/>
      <c r="F145" s="35"/>
      <c r="G145" s="35"/>
      <c r="H145" s="35"/>
      <c r="I145" s="36"/>
      <c r="J145" s="36"/>
      <c r="K145" s="80"/>
      <c r="L145" s="80"/>
      <c r="M145" s="80"/>
      <c r="N145" s="454"/>
      <c r="O145" s="30"/>
      <c r="P145" s="48"/>
      <c r="Q145" s="48"/>
      <c r="R145" s="48"/>
      <c r="S145" s="48"/>
      <c r="T145" s="469"/>
    </row>
    <row r="146" spans="2:24" ht="12" customHeight="1" x14ac:dyDescent="0.2">
      <c r="B146" s="21"/>
      <c r="C146" s="38" t="s">
        <v>18</v>
      </c>
      <c r="E146" s="555"/>
      <c r="F146" s="35">
        <v>164</v>
      </c>
      <c r="G146" s="35">
        <v>162</v>
      </c>
      <c r="H146" s="35">
        <v>152</v>
      </c>
      <c r="I146" s="35">
        <v>142</v>
      </c>
      <c r="J146" s="35">
        <v>141</v>
      </c>
      <c r="K146" s="416">
        <v>136</v>
      </c>
      <c r="L146" s="416">
        <v>125</v>
      </c>
      <c r="M146" s="416">
        <v>105</v>
      </c>
      <c r="N146" s="456">
        <v>101</v>
      </c>
      <c r="O146" s="30"/>
      <c r="P146" s="48"/>
      <c r="Q146" s="48"/>
      <c r="R146" s="48"/>
      <c r="S146" s="48"/>
      <c r="T146" s="469"/>
      <c r="V146" s="549"/>
      <c r="X146" s="549"/>
    </row>
    <row r="147" spans="2:24" ht="12" customHeight="1" x14ac:dyDescent="0.2">
      <c r="B147" s="21"/>
      <c r="C147" s="38" t="s">
        <v>19</v>
      </c>
      <c r="E147" s="555"/>
      <c r="F147" s="39">
        <v>458</v>
      </c>
      <c r="G147" s="39">
        <v>487</v>
      </c>
      <c r="H147" s="39">
        <v>486</v>
      </c>
      <c r="I147" s="39">
        <v>449</v>
      </c>
      <c r="J147" s="39">
        <v>449</v>
      </c>
      <c r="K147" s="419">
        <v>454</v>
      </c>
      <c r="L147" s="419">
        <v>446</v>
      </c>
      <c r="M147" s="419">
        <v>320</v>
      </c>
      <c r="N147" s="458">
        <v>361</v>
      </c>
      <c r="O147" s="30"/>
      <c r="P147" s="48"/>
      <c r="Q147" s="48"/>
      <c r="R147" s="48"/>
      <c r="S147" s="48"/>
      <c r="T147" s="469"/>
      <c r="V147" s="549"/>
      <c r="X147" s="549"/>
    </row>
    <row r="148" spans="2:24" ht="12" customHeight="1" x14ac:dyDescent="0.2">
      <c r="B148" s="21"/>
      <c r="C148" s="38" t="s">
        <v>20</v>
      </c>
      <c r="E148" s="555"/>
      <c r="F148" s="35">
        <f>SUM(F146:F147)</f>
        <v>622</v>
      </c>
      <c r="G148" s="35">
        <f t="shared" ref="G148:N148" si="26">SUM(G146:G147)</f>
        <v>649</v>
      </c>
      <c r="H148" s="35">
        <f t="shared" si="26"/>
        <v>638</v>
      </c>
      <c r="I148" s="35">
        <f t="shared" si="26"/>
        <v>591</v>
      </c>
      <c r="J148" s="35">
        <f t="shared" si="26"/>
        <v>590</v>
      </c>
      <c r="K148" s="416">
        <f t="shared" si="26"/>
        <v>590</v>
      </c>
      <c r="L148" s="416">
        <f t="shared" si="26"/>
        <v>571</v>
      </c>
      <c r="M148" s="416">
        <f t="shared" si="26"/>
        <v>425</v>
      </c>
      <c r="N148" s="456">
        <f t="shared" si="26"/>
        <v>462</v>
      </c>
      <c r="O148" s="30"/>
      <c r="P148" s="48"/>
      <c r="Q148" s="48"/>
      <c r="R148" s="48"/>
      <c r="S148" s="48"/>
      <c r="T148" s="469"/>
      <c r="V148" s="549"/>
      <c r="X148" s="549"/>
    </row>
    <row r="149" spans="2:24" ht="12" customHeight="1" x14ac:dyDescent="0.2">
      <c r="B149" s="21"/>
      <c r="C149" s="555" t="s">
        <v>22</v>
      </c>
      <c r="E149" s="555"/>
      <c r="F149" s="35">
        <v>111</v>
      </c>
      <c r="G149" s="35">
        <v>115</v>
      </c>
      <c r="H149" s="35">
        <v>116</v>
      </c>
      <c r="I149" s="35">
        <v>100</v>
      </c>
      <c r="J149" s="35">
        <v>84</v>
      </c>
      <c r="K149" s="416">
        <v>86</v>
      </c>
      <c r="L149" s="416">
        <v>86</v>
      </c>
      <c r="M149" s="416">
        <v>75</v>
      </c>
      <c r="N149" s="454">
        <v>50</v>
      </c>
      <c r="O149" s="30"/>
      <c r="P149" s="48"/>
      <c r="Q149" s="48"/>
      <c r="R149" s="48"/>
      <c r="S149" s="48"/>
      <c r="T149" s="469"/>
      <c r="V149" s="549"/>
      <c r="X149" s="549"/>
    </row>
    <row r="150" spans="2:24" ht="12" customHeight="1" x14ac:dyDescent="0.2">
      <c r="B150" s="21"/>
      <c r="C150" s="555" t="s">
        <v>23</v>
      </c>
      <c r="E150" s="555"/>
      <c r="F150" s="35">
        <v>55</v>
      </c>
      <c r="G150" s="35">
        <v>36</v>
      </c>
      <c r="H150" s="35">
        <v>0</v>
      </c>
      <c r="I150" s="35">
        <v>0</v>
      </c>
      <c r="J150" s="35">
        <v>0</v>
      </c>
      <c r="K150" s="416">
        <v>1</v>
      </c>
      <c r="L150" s="416">
        <f>15-15</f>
        <v>0</v>
      </c>
      <c r="M150" s="416">
        <v>0</v>
      </c>
      <c r="N150" s="454">
        <v>0</v>
      </c>
      <c r="O150" s="30"/>
      <c r="P150" s="48"/>
      <c r="Q150" s="48"/>
      <c r="R150" s="48"/>
      <c r="S150" s="48"/>
      <c r="T150" s="469"/>
      <c r="V150" s="549"/>
      <c r="X150" s="549"/>
    </row>
    <row r="151" spans="2:24" ht="12" customHeight="1" x14ac:dyDescent="0.2">
      <c r="B151" s="21"/>
      <c r="C151" s="555" t="s">
        <v>24</v>
      </c>
      <c r="E151" s="555"/>
      <c r="F151" s="35">
        <v>74</v>
      </c>
      <c r="G151" s="35">
        <v>70</v>
      </c>
      <c r="H151" s="35">
        <v>75</v>
      </c>
      <c r="I151" s="35">
        <v>72</v>
      </c>
      <c r="J151" s="35">
        <v>72</v>
      </c>
      <c r="K151" s="416">
        <v>70</v>
      </c>
      <c r="L151" s="416">
        <f>57+15</f>
        <v>72</v>
      </c>
      <c r="M151" s="416">
        <v>74</v>
      </c>
      <c r="N151" s="454">
        <v>68</v>
      </c>
      <c r="O151" s="30"/>
      <c r="P151" s="48"/>
      <c r="Q151" s="48"/>
      <c r="R151" s="48"/>
      <c r="S151" s="48"/>
      <c r="T151" s="469"/>
      <c r="V151" s="549"/>
      <c r="X151" s="549"/>
    </row>
    <row r="152" spans="2:24" s="42" customFormat="1" ht="12" customHeight="1" x14ac:dyDescent="0.2">
      <c r="B152" s="21"/>
      <c r="C152" s="21" t="s">
        <v>36</v>
      </c>
      <c r="D152" s="21"/>
      <c r="E152" s="21"/>
      <c r="F152" s="44">
        <f>SUM(F144,F148,F149,F150,F151)</f>
        <v>1140</v>
      </c>
      <c r="G152" s="44">
        <f t="shared" ref="G152:N152" si="27">SUM(G144,G148,G149,G150,G151)</f>
        <v>1147</v>
      </c>
      <c r="H152" s="44">
        <f t="shared" si="27"/>
        <v>1094</v>
      </c>
      <c r="I152" s="44">
        <f t="shared" si="27"/>
        <v>1034</v>
      </c>
      <c r="J152" s="44">
        <f t="shared" si="27"/>
        <v>1005</v>
      </c>
      <c r="K152" s="421">
        <f t="shared" si="27"/>
        <v>1006</v>
      </c>
      <c r="L152" s="421">
        <f t="shared" si="27"/>
        <v>987</v>
      </c>
      <c r="M152" s="421">
        <f t="shared" si="27"/>
        <v>868</v>
      </c>
      <c r="N152" s="459">
        <f t="shared" si="27"/>
        <v>839</v>
      </c>
      <c r="O152" s="46"/>
      <c r="P152" s="34">
        <v>3.2</v>
      </c>
      <c r="Q152" s="34">
        <v>4.5999999999999996</v>
      </c>
      <c r="R152" s="34">
        <v>3.5</v>
      </c>
      <c r="S152" s="34">
        <v>5.0999999999999996</v>
      </c>
      <c r="T152" s="466">
        <v>0</v>
      </c>
      <c r="V152" s="549"/>
      <c r="W152" s="60"/>
      <c r="X152" s="549"/>
    </row>
    <row r="153" spans="2:24" ht="4.5" customHeight="1" x14ac:dyDescent="0.2">
      <c r="C153" s="50"/>
      <c r="D153" s="49"/>
      <c r="E153" s="555"/>
      <c r="F153" s="36"/>
      <c r="G153" s="36"/>
      <c r="H153" s="36"/>
      <c r="I153" s="36"/>
      <c r="J153" s="36"/>
      <c r="K153" s="80"/>
      <c r="L153" s="80"/>
      <c r="M153" s="80"/>
      <c r="N153" s="454"/>
      <c r="O153" s="30"/>
      <c r="P153" s="34"/>
      <c r="Q153" s="34"/>
      <c r="R153" s="34"/>
      <c r="S153" s="34"/>
      <c r="T153" s="466"/>
      <c r="V153" s="549"/>
      <c r="X153" s="549"/>
    </row>
    <row r="154" spans="2:24" s="42" customFormat="1" ht="12" customHeight="1" x14ac:dyDescent="0.2">
      <c r="B154" s="21"/>
      <c r="C154" s="555"/>
      <c r="D154" s="21"/>
      <c r="E154" s="21"/>
      <c r="F154" s="36"/>
      <c r="G154" s="36"/>
      <c r="H154" s="36"/>
      <c r="I154" s="36"/>
      <c r="J154" s="36"/>
      <c r="K154" s="80"/>
      <c r="L154" s="80"/>
      <c r="M154" s="80"/>
      <c r="N154" s="454"/>
      <c r="O154" s="46"/>
      <c r="P154" s="34"/>
      <c r="Q154" s="34"/>
      <c r="R154" s="34"/>
      <c r="S154" s="34"/>
      <c r="T154" s="466"/>
    </row>
    <row r="155" spans="2:24" ht="13.5" customHeight="1" x14ac:dyDescent="0.2">
      <c r="C155" s="21" t="s">
        <v>352</v>
      </c>
      <c r="E155" s="555"/>
      <c r="F155" s="36"/>
      <c r="G155" s="36"/>
      <c r="H155" s="36"/>
      <c r="I155" s="36"/>
      <c r="J155" s="36"/>
      <c r="K155" s="80"/>
      <c r="L155" s="80"/>
      <c r="M155" s="80"/>
      <c r="N155" s="454"/>
      <c r="O155" s="30"/>
      <c r="P155" s="31"/>
      <c r="Q155" s="31"/>
      <c r="R155" s="31"/>
      <c r="S155" s="31"/>
      <c r="T155" s="465"/>
    </row>
    <row r="156" spans="2:24" ht="12" customHeight="1" x14ac:dyDescent="0.2">
      <c r="C156" s="49" t="s">
        <v>17</v>
      </c>
      <c r="D156" s="49"/>
      <c r="E156" s="555"/>
      <c r="F156" s="35"/>
      <c r="G156" s="35"/>
      <c r="H156" s="35"/>
      <c r="I156" s="36"/>
      <c r="J156" s="36"/>
      <c r="K156" s="80"/>
      <c r="L156" s="80"/>
      <c r="M156" s="80"/>
      <c r="N156" s="454"/>
      <c r="O156" s="30"/>
      <c r="P156" s="31"/>
      <c r="Q156" s="31"/>
      <c r="R156" s="31"/>
      <c r="S156" s="31"/>
      <c r="T156" s="465"/>
    </row>
    <row r="157" spans="2:24" ht="12" customHeight="1" x14ac:dyDescent="0.2">
      <c r="C157" s="38" t="s">
        <v>18</v>
      </c>
      <c r="D157" s="49"/>
      <c r="E157" s="555"/>
      <c r="F157" s="35">
        <v>138</v>
      </c>
      <c r="G157" s="35">
        <v>146</v>
      </c>
      <c r="H157" s="35">
        <v>151</v>
      </c>
      <c r="I157" s="35">
        <v>161</v>
      </c>
      <c r="J157" s="35">
        <v>163</v>
      </c>
      <c r="K157" s="416">
        <v>156</v>
      </c>
      <c r="L157" s="416">
        <v>155</v>
      </c>
      <c r="M157" s="416">
        <v>143</v>
      </c>
      <c r="N157" s="454">
        <v>155</v>
      </c>
      <c r="O157" s="30"/>
      <c r="P157" s="31"/>
      <c r="Q157" s="31"/>
      <c r="R157" s="31"/>
      <c r="S157" s="31"/>
      <c r="T157" s="465"/>
      <c r="V157" s="549"/>
      <c r="X157" s="549"/>
    </row>
    <row r="158" spans="2:24" ht="12" customHeight="1" x14ac:dyDescent="0.2">
      <c r="C158" s="38" t="s">
        <v>19</v>
      </c>
      <c r="D158" s="49"/>
      <c r="E158" s="555"/>
      <c r="F158" s="39">
        <v>28</v>
      </c>
      <c r="G158" s="39">
        <v>35</v>
      </c>
      <c r="H158" s="39">
        <v>39</v>
      </c>
      <c r="I158" s="39">
        <v>41</v>
      </c>
      <c r="J158" s="39">
        <v>50</v>
      </c>
      <c r="K158" s="419">
        <v>54</v>
      </c>
      <c r="L158" s="419">
        <v>52</v>
      </c>
      <c r="M158" s="419">
        <v>48</v>
      </c>
      <c r="N158" s="455">
        <v>54</v>
      </c>
      <c r="O158" s="30"/>
      <c r="P158" s="31"/>
      <c r="Q158" s="31"/>
      <c r="R158" s="31"/>
      <c r="S158" s="31"/>
      <c r="T158" s="465"/>
      <c r="V158" s="549"/>
      <c r="X158" s="549"/>
    </row>
    <row r="159" spans="2:24" ht="12" customHeight="1" x14ac:dyDescent="0.2">
      <c r="C159" s="38" t="s">
        <v>20</v>
      </c>
      <c r="D159" s="49"/>
      <c r="E159" s="555"/>
      <c r="F159" s="35">
        <f>SUM(F157:F158)</f>
        <v>166</v>
      </c>
      <c r="G159" s="35">
        <f t="shared" ref="G159:N159" si="28">SUM(G157:G158)</f>
        <v>181</v>
      </c>
      <c r="H159" s="35">
        <f t="shared" si="28"/>
        <v>190</v>
      </c>
      <c r="I159" s="35">
        <f t="shared" si="28"/>
        <v>202</v>
      </c>
      <c r="J159" s="35">
        <f t="shared" si="28"/>
        <v>213</v>
      </c>
      <c r="K159" s="416">
        <f t="shared" si="28"/>
        <v>210</v>
      </c>
      <c r="L159" s="416">
        <f t="shared" si="28"/>
        <v>207</v>
      </c>
      <c r="M159" s="416">
        <f t="shared" si="28"/>
        <v>191</v>
      </c>
      <c r="N159" s="456">
        <f t="shared" si="28"/>
        <v>209</v>
      </c>
      <c r="O159" s="30"/>
      <c r="P159" s="31"/>
      <c r="Q159" s="31"/>
      <c r="R159" s="31"/>
      <c r="S159" s="31"/>
      <c r="T159" s="465"/>
      <c r="V159" s="549"/>
      <c r="X159" s="549"/>
    </row>
    <row r="160" spans="2:24" ht="12" customHeight="1" x14ac:dyDescent="0.2">
      <c r="C160" s="49" t="s">
        <v>21</v>
      </c>
      <c r="D160" s="49"/>
      <c r="E160" s="555"/>
      <c r="F160" s="35"/>
      <c r="G160" s="35"/>
      <c r="H160" s="35"/>
      <c r="I160" s="36"/>
      <c r="J160" s="36"/>
      <c r="K160" s="80"/>
      <c r="L160" s="80"/>
      <c r="M160" s="80"/>
      <c r="N160" s="454"/>
      <c r="O160" s="30"/>
      <c r="P160" s="31"/>
      <c r="Q160" s="31"/>
      <c r="R160" s="31"/>
      <c r="S160" s="31"/>
      <c r="T160" s="465"/>
    </row>
    <row r="161" spans="2:24" ht="12" customHeight="1" x14ac:dyDescent="0.2">
      <c r="C161" s="38" t="s">
        <v>18</v>
      </c>
      <c r="D161" s="49"/>
      <c r="E161" s="555"/>
      <c r="F161" s="35">
        <v>67</v>
      </c>
      <c r="G161" s="35">
        <v>70</v>
      </c>
      <c r="H161" s="35">
        <v>64</v>
      </c>
      <c r="I161" s="35">
        <v>65</v>
      </c>
      <c r="J161" s="35">
        <v>67</v>
      </c>
      <c r="K161" s="416">
        <v>64</v>
      </c>
      <c r="L161" s="416">
        <v>56</v>
      </c>
      <c r="M161" s="416">
        <v>53</v>
      </c>
      <c r="N161" s="456">
        <v>56</v>
      </c>
      <c r="O161" s="30"/>
      <c r="P161" s="31"/>
      <c r="Q161" s="31"/>
      <c r="R161" s="31"/>
      <c r="S161" s="31"/>
      <c r="T161" s="465"/>
      <c r="V161" s="549"/>
      <c r="X161" s="549"/>
    </row>
    <row r="162" spans="2:24" ht="12" customHeight="1" x14ac:dyDescent="0.2">
      <c r="C162" s="38" t="s">
        <v>19</v>
      </c>
      <c r="D162" s="49"/>
      <c r="E162" s="555"/>
      <c r="F162" s="39">
        <v>82</v>
      </c>
      <c r="G162" s="39">
        <v>80</v>
      </c>
      <c r="H162" s="39">
        <v>75</v>
      </c>
      <c r="I162" s="39">
        <v>69</v>
      </c>
      <c r="J162" s="39">
        <v>69</v>
      </c>
      <c r="K162" s="419">
        <v>68</v>
      </c>
      <c r="L162" s="419">
        <v>56</v>
      </c>
      <c r="M162" s="419">
        <v>43</v>
      </c>
      <c r="N162" s="458">
        <v>45</v>
      </c>
      <c r="O162" s="30"/>
      <c r="P162" s="31"/>
      <c r="Q162" s="31"/>
      <c r="R162" s="31"/>
      <c r="S162" s="31"/>
      <c r="T162" s="465"/>
      <c r="V162" s="549"/>
      <c r="X162" s="549"/>
    </row>
    <row r="163" spans="2:24" ht="12" customHeight="1" x14ac:dyDescent="0.2">
      <c r="C163" s="38" t="s">
        <v>20</v>
      </c>
      <c r="D163" s="49"/>
      <c r="E163" s="555"/>
      <c r="F163" s="35">
        <f>SUM(F161:F162)</f>
        <v>149</v>
      </c>
      <c r="G163" s="35">
        <f t="shared" ref="G163:N163" si="29">SUM(G161:G162)</f>
        <v>150</v>
      </c>
      <c r="H163" s="35">
        <f t="shared" si="29"/>
        <v>139</v>
      </c>
      <c r="I163" s="35">
        <f t="shared" si="29"/>
        <v>134</v>
      </c>
      <c r="J163" s="35">
        <f t="shared" si="29"/>
        <v>136</v>
      </c>
      <c r="K163" s="416">
        <f t="shared" si="29"/>
        <v>132</v>
      </c>
      <c r="L163" s="416">
        <f t="shared" si="29"/>
        <v>112</v>
      </c>
      <c r="M163" s="416">
        <f t="shared" si="29"/>
        <v>96</v>
      </c>
      <c r="N163" s="456">
        <f t="shared" si="29"/>
        <v>101</v>
      </c>
      <c r="O163" s="30"/>
      <c r="P163" s="31"/>
      <c r="Q163" s="31"/>
      <c r="R163" s="31"/>
      <c r="S163" s="31"/>
      <c r="T163" s="465"/>
      <c r="V163" s="549"/>
      <c r="X163" s="549"/>
    </row>
    <row r="164" spans="2:24" ht="12" customHeight="1" x14ac:dyDescent="0.2">
      <c r="C164" s="49" t="s">
        <v>22</v>
      </c>
      <c r="D164" s="49"/>
      <c r="E164" s="555"/>
      <c r="F164" s="35">
        <v>76</v>
      </c>
      <c r="G164" s="35">
        <v>91</v>
      </c>
      <c r="H164" s="35">
        <v>91</v>
      </c>
      <c r="I164" s="35">
        <v>92</v>
      </c>
      <c r="J164" s="35">
        <v>101</v>
      </c>
      <c r="K164" s="416">
        <v>65</v>
      </c>
      <c r="L164" s="416">
        <v>60</v>
      </c>
      <c r="M164" s="416">
        <v>54</v>
      </c>
      <c r="N164" s="454">
        <v>61</v>
      </c>
      <c r="O164" s="30"/>
      <c r="P164" s="31"/>
      <c r="Q164" s="31"/>
      <c r="R164" s="31"/>
      <c r="S164" s="31"/>
      <c r="T164" s="465"/>
      <c r="V164" s="549"/>
      <c r="X164" s="549"/>
    </row>
    <row r="165" spans="2:24" ht="12" customHeight="1" x14ac:dyDescent="0.2">
      <c r="C165" s="49" t="s">
        <v>23</v>
      </c>
      <c r="D165" s="49"/>
      <c r="E165" s="555"/>
      <c r="F165" s="35">
        <v>24</v>
      </c>
      <c r="G165" s="35">
        <v>29</v>
      </c>
      <c r="H165" s="35">
        <v>27</v>
      </c>
      <c r="I165" s="35">
        <v>31</v>
      </c>
      <c r="J165" s="35">
        <v>34</v>
      </c>
      <c r="K165" s="416">
        <v>32</v>
      </c>
      <c r="L165" s="416">
        <v>28</v>
      </c>
      <c r="M165" s="416">
        <v>26</v>
      </c>
      <c r="N165" s="454">
        <v>27</v>
      </c>
      <c r="O165" s="30"/>
      <c r="P165" s="31"/>
      <c r="Q165" s="31"/>
      <c r="R165" s="31"/>
      <c r="S165" s="31"/>
      <c r="T165" s="465"/>
      <c r="V165" s="549"/>
      <c r="X165" s="549"/>
    </row>
    <row r="166" spans="2:24" ht="12" customHeight="1" x14ac:dyDescent="0.2">
      <c r="C166" s="49" t="s">
        <v>24</v>
      </c>
      <c r="D166" s="49"/>
      <c r="E166" s="555"/>
      <c r="F166" s="35">
        <v>9</v>
      </c>
      <c r="G166" s="35">
        <v>13</v>
      </c>
      <c r="H166" s="35">
        <v>8</v>
      </c>
      <c r="I166" s="35">
        <v>4</v>
      </c>
      <c r="J166" s="35">
        <v>9</v>
      </c>
      <c r="K166" s="416">
        <v>11</v>
      </c>
      <c r="L166" s="416">
        <v>8</v>
      </c>
      <c r="M166" s="416">
        <v>6</v>
      </c>
      <c r="N166" s="454">
        <v>9</v>
      </c>
      <c r="O166" s="30"/>
      <c r="P166" s="31"/>
      <c r="Q166" s="31"/>
      <c r="R166" s="31"/>
      <c r="S166" s="31"/>
      <c r="T166" s="465"/>
      <c r="V166" s="549"/>
      <c r="X166" s="549"/>
    </row>
    <row r="167" spans="2:24" ht="12" customHeight="1" x14ac:dyDescent="0.2">
      <c r="C167" s="50" t="s">
        <v>30</v>
      </c>
      <c r="D167" s="49"/>
      <c r="E167" s="555"/>
      <c r="F167" s="44">
        <f>SUM(F159,F163,F164,F165,F166)</f>
        <v>424</v>
      </c>
      <c r="G167" s="44">
        <f t="shared" ref="G167:N167" si="30">SUM(G159,G163,G164,G165,G166)</f>
        <v>464</v>
      </c>
      <c r="H167" s="44">
        <f t="shared" si="30"/>
        <v>455</v>
      </c>
      <c r="I167" s="44">
        <f t="shared" si="30"/>
        <v>463</v>
      </c>
      <c r="J167" s="44">
        <f t="shared" si="30"/>
        <v>493</v>
      </c>
      <c r="K167" s="421">
        <f t="shared" si="30"/>
        <v>450</v>
      </c>
      <c r="L167" s="421">
        <f t="shared" si="30"/>
        <v>415</v>
      </c>
      <c r="M167" s="421">
        <f t="shared" si="30"/>
        <v>373</v>
      </c>
      <c r="N167" s="459">
        <f t="shared" si="30"/>
        <v>407</v>
      </c>
      <c r="O167" s="30"/>
      <c r="P167" s="34">
        <v>15.5</v>
      </c>
      <c r="Q167" s="34">
        <v>4.8</v>
      </c>
      <c r="R167" s="34">
        <v>3.9</v>
      </c>
      <c r="S167" s="34">
        <v>6.8</v>
      </c>
      <c r="T167" s="466">
        <v>3.7</v>
      </c>
      <c r="V167" s="549"/>
      <c r="X167" s="549"/>
    </row>
    <row r="168" spans="2:24" ht="4.5" customHeight="1" x14ac:dyDescent="0.2">
      <c r="C168" s="50"/>
      <c r="D168" s="49"/>
      <c r="E168" s="555"/>
      <c r="F168" s="36"/>
      <c r="G168" s="36"/>
      <c r="H168" s="36"/>
      <c r="I168" s="36"/>
      <c r="J168" s="36"/>
      <c r="K168" s="80"/>
      <c r="L168" s="80"/>
      <c r="M168" s="80"/>
      <c r="N168" s="454"/>
      <c r="O168" s="30"/>
      <c r="P168" s="34"/>
      <c r="Q168" s="34"/>
      <c r="R168" s="34"/>
      <c r="S168" s="34"/>
      <c r="T168" s="466"/>
    </row>
    <row r="169" spans="2:24" ht="12" customHeight="1" x14ac:dyDescent="0.2">
      <c r="C169" s="49"/>
      <c r="E169" s="555"/>
      <c r="F169" s="41"/>
      <c r="G169" s="41"/>
      <c r="H169" s="41"/>
      <c r="I169" s="41"/>
      <c r="J169" s="41"/>
      <c r="K169" s="417"/>
      <c r="L169" s="417"/>
      <c r="M169" s="417"/>
      <c r="N169" s="460"/>
      <c r="O169" s="30"/>
      <c r="P169" s="31"/>
      <c r="Q169" s="31"/>
      <c r="R169" s="31"/>
      <c r="S169" s="31"/>
      <c r="T169" s="465"/>
    </row>
    <row r="170" spans="2:24" s="42" customFormat="1" ht="13.5" customHeight="1" x14ac:dyDescent="0.2">
      <c r="C170" s="49" t="s">
        <v>353</v>
      </c>
      <c r="D170" s="21"/>
      <c r="E170" s="21"/>
      <c r="F170" s="36">
        <v>305</v>
      </c>
      <c r="G170" s="36">
        <v>316</v>
      </c>
      <c r="H170" s="36">
        <v>307</v>
      </c>
      <c r="I170" s="36">
        <v>284</v>
      </c>
      <c r="J170" s="36">
        <v>295</v>
      </c>
      <c r="K170" s="80">
        <v>279</v>
      </c>
      <c r="L170" s="80">
        <v>274</v>
      </c>
      <c r="M170" s="80">
        <v>260</v>
      </c>
      <c r="N170" s="454">
        <v>263</v>
      </c>
      <c r="O170" s="46"/>
      <c r="P170" s="31">
        <v>8.1999999999999993</v>
      </c>
      <c r="Q170" s="31">
        <v>-0.8</v>
      </c>
      <c r="R170" s="31">
        <v>1.1000000000000001</v>
      </c>
      <c r="S170" s="31">
        <v>2</v>
      </c>
      <c r="T170" s="465">
        <v>-0.7</v>
      </c>
      <c r="V170" s="549"/>
      <c r="W170" s="60"/>
      <c r="X170" s="549"/>
    </row>
    <row r="171" spans="2:24" s="42" customFormat="1" ht="4.5" customHeight="1" x14ac:dyDescent="0.2">
      <c r="C171" s="49"/>
      <c r="D171" s="21"/>
      <c r="E171" s="21"/>
      <c r="F171" s="36"/>
      <c r="G171" s="36"/>
      <c r="H171" s="36"/>
      <c r="I171" s="36"/>
      <c r="J171" s="36"/>
      <c r="K171" s="80"/>
      <c r="L171" s="80"/>
      <c r="M171" s="80"/>
      <c r="N171" s="454"/>
      <c r="O171" s="46"/>
      <c r="P171" s="34"/>
      <c r="Q171" s="34"/>
      <c r="R171" s="34"/>
      <c r="S171" s="34"/>
      <c r="T171" s="466"/>
    </row>
    <row r="172" spans="2:24" s="42" customFormat="1" ht="25.5" x14ac:dyDescent="0.2">
      <c r="C172" s="51" t="s">
        <v>145</v>
      </c>
      <c r="D172" s="21"/>
      <c r="E172" s="21"/>
      <c r="F172" s="47">
        <v>996</v>
      </c>
      <c r="G172" s="47">
        <v>1053</v>
      </c>
      <c r="H172" s="47">
        <v>1100</v>
      </c>
      <c r="I172" s="47">
        <v>1127</v>
      </c>
      <c r="J172" s="47">
        <v>1166</v>
      </c>
      <c r="K172" s="81">
        <v>1101</v>
      </c>
      <c r="L172" s="81">
        <v>1067</v>
      </c>
      <c r="M172" s="81">
        <v>1003</v>
      </c>
      <c r="N172" s="461">
        <v>1029</v>
      </c>
      <c r="O172" s="46"/>
      <c r="P172" s="31">
        <v>9.1</v>
      </c>
      <c r="Q172" s="31">
        <v>3.7</v>
      </c>
      <c r="R172" s="31">
        <v>4.2</v>
      </c>
      <c r="S172" s="31">
        <v>5.9</v>
      </c>
      <c r="T172" s="465">
        <v>3.4</v>
      </c>
      <c r="V172" s="549"/>
      <c r="W172" s="60"/>
      <c r="X172" s="549"/>
    </row>
    <row r="173" spans="2:24" ht="12" customHeight="1" x14ac:dyDescent="0.2">
      <c r="C173" s="555" t="s">
        <v>31</v>
      </c>
      <c r="E173" s="555"/>
      <c r="F173" s="36">
        <v>0</v>
      </c>
      <c r="G173" s="36">
        <v>-1</v>
      </c>
      <c r="H173" s="36">
        <v>0</v>
      </c>
      <c r="I173" s="36">
        <v>0</v>
      </c>
      <c r="J173" s="36">
        <v>0</v>
      </c>
      <c r="K173" s="80">
        <v>0</v>
      </c>
      <c r="L173" s="80">
        <v>0</v>
      </c>
      <c r="M173" s="80">
        <v>0</v>
      </c>
      <c r="N173" s="454">
        <v>0</v>
      </c>
      <c r="O173" s="30"/>
      <c r="P173" s="31"/>
      <c r="Q173" s="31"/>
      <c r="R173" s="31"/>
      <c r="S173" s="31"/>
      <c r="T173" s="465"/>
      <c r="V173" s="549"/>
      <c r="X173" s="549"/>
    </row>
    <row r="174" spans="2:24" s="42" customFormat="1" ht="12" customHeight="1" x14ac:dyDescent="0.2">
      <c r="C174" s="21" t="s">
        <v>25</v>
      </c>
      <c r="D174" s="21"/>
      <c r="E174" s="21"/>
      <c r="F174" s="44">
        <v>3099</v>
      </c>
      <c r="G174" s="44">
        <v>3123</v>
      </c>
      <c r="H174" s="44">
        <v>3150</v>
      </c>
      <c r="I174" s="44">
        <v>3196</v>
      </c>
      <c r="J174" s="44">
        <v>3262</v>
      </c>
      <c r="K174" s="421">
        <v>3054</v>
      </c>
      <c r="L174" s="421">
        <v>2991</v>
      </c>
      <c r="M174" s="421">
        <v>2823</v>
      </c>
      <c r="N174" s="462">
        <v>2894</v>
      </c>
      <c r="O174" s="46"/>
      <c r="P174" s="52">
        <v>8.6999999999999993</v>
      </c>
      <c r="Q174" s="52">
        <v>6.8</v>
      </c>
      <c r="R174" s="52">
        <v>6.6</v>
      </c>
      <c r="S174" s="52">
        <v>7.6</v>
      </c>
      <c r="T174" s="470">
        <v>4.7</v>
      </c>
      <c r="V174" s="549"/>
      <c r="W174" s="60"/>
      <c r="X174" s="549"/>
    </row>
    <row r="175" spans="2:24" ht="12" customHeight="1" x14ac:dyDescent="0.2">
      <c r="E175" s="555"/>
      <c r="F175" s="36"/>
      <c r="G175" s="36"/>
      <c r="H175" s="36"/>
      <c r="I175" s="36"/>
      <c r="J175" s="36"/>
      <c r="K175" s="80"/>
      <c r="L175" s="36"/>
      <c r="M175" s="36"/>
      <c r="N175" s="36"/>
      <c r="O175" s="53"/>
      <c r="P175" s="48"/>
      <c r="Q175" s="48"/>
      <c r="R175" s="52"/>
      <c r="S175" s="52"/>
      <c r="T175" s="52"/>
    </row>
    <row r="176" spans="2:24" ht="13.5" customHeight="1" x14ac:dyDescent="0.2">
      <c r="B176" s="556"/>
      <c r="C176" s="21" t="s">
        <v>338</v>
      </c>
      <c r="D176" s="556"/>
      <c r="E176" s="556"/>
      <c r="F176" s="36"/>
      <c r="G176" s="36"/>
      <c r="H176" s="36"/>
      <c r="I176" s="36"/>
      <c r="J176" s="36"/>
      <c r="K176" s="80"/>
      <c r="L176" s="80"/>
      <c r="M176" s="80"/>
      <c r="N176" s="30"/>
      <c r="O176" s="30"/>
      <c r="P176" s="31"/>
      <c r="Q176" s="31"/>
      <c r="R176" s="31"/>
      <c r="S176" s="31"/>
    </row>
    <row r="177" spans="2:24" ht="13.5" customHeight="1" x14ac:dyDescent="0.2">
      <c r="B177" s="570"/>
      <c r="C177" s="21" t="s">
        <v>309</v>
      </c>
      <c r="D177" s="570"/>
      <c r="E177" s="570"/>
      <c r="F177" s="36"/>
      <c r="G177" s="36"/>
      <c r="H177" s="36"/>
      <c r="I177" s="36"/>
      <c r="J177" s="36"/>
      <c r="K177" s="80"/>
      <c r="L177" s="80"/>
      <c r="M177" s="80"/>
      <c r="N177" s="30"/>
      <c r="O177" s="30"/>
      <c r="P177" s="31"/>
      <c r="Q177" s="31"/>
      <c r="R177" s="31"/>
      <c r="S177" s="31"/>
    </row>
    <row r="178" spans="2:24" ht="12" customHeight="1" x14ac:dyDescent="0.2">
      <c r="B178" s="21"/>
      <c r="C178" s="556" t="s">
        <v>17</v>
      </c>
      <c r="D178" s="556"/>
      <c r="E178" s="556"/>
      <c r="F178" s="36"/>
      <c r="G178" s="36"/>
      <c r="H178" s="36"/>
      <c r="I178" s="36"/>
      <c r="J178" s="36"/>
      <c r="K178" s="80"/>
      <c r="L178" s="80"/>
      <c r="M178" s="80"/>
      <c r="N178" s="30"/>
      <c r="O178" s="30"/>
      <c r="P178" s="48"/>
      <c r="Q178" s="48"/>
      <c r="R178" s="48"/>
      <c r="S178" s="48"/>
    </row>
    <row r="179" spans="2:24" ht="12" customHeight="1" x14ac:dyDescent="0.2">
      <c r="B179" s="21"/>
      <c r="C179" s="38" t="s">
        <v>18</v>
      </c>
      <c r="D179" s="556"/>
      <c r="E179" s="556"/>
      <c r="F179" s="35">
        <v>237</v>
      </c>
      <c r="G179" s="35">
        <v>235</v>
      </c>
      <c r="H179" s="35">
        <v>249</v>
      </c>
      <c r="I179" s="35">
        <v>266</v>
      </c>
      <c r="J179" s="35">
        <v>273</v>
      </c>
      <c r="K179" s="416">
        <v>269</v>
      </c>
      <c r="L179" s="416">
        <v>258</v>
      </c>
      <c r="M179" s="416">
        <v>230</v>
      </c>
      <c r="N179" s="30"/>
      <c r="O179" s="30"/>
      <c r="P179" s="48"/>
      <c r="Q179" s="48"/>
      <c r="R179" s="48"/>
      <c r="S179" s="48"/>
      <c r="V179" s="549"/>
      <c r="X179" s="549"/>
    </row>
    <row r="180" spans="2:24" ht="12" customHeight="1" x14ac:dyDescent="0.2">
      <c r="B180" s="21"/>
      <c r="C180" s="38" t="s">
        <v>19</v>
      </c>
      <c r="D180" s="556"/>
      <c r="E180" s="556"/>
      <c r="F180" s="39">
        <v>140</v>
      </c>
      <c r="G180" s="39">
        <v>157</v>
      </c>
      <c r="H180" s="39">
        <v>180</v>
      </c>
      <c r="I180" s="39">
        <v>201</v>
      </c>
      <c r="J180" s="39">
        <v>225</v>
      </c>
      <c r="K180" s="419">
        <v>244</v>
      </c>
      <c r="L180" s="419">
        <v>235</v>
      </c>
      <c r="M180" s="419">
        <v>252</v>
      </c>
      <c r="N180" s="30"/>
      <c r="O180" s="30"/>
      <c r="P180" s="48"/>
      <c r="Q180" s="48"/>
      <c r="R180" s="48"/>
      <c r="S180" s="48"/>
      <c r="V180" s="549"/>
      <c r="X180" s="549"/>
    </row>
    <row r="181" spans="2:24" ht="12" customHeight="1" x14ac:dyDescent="0.2">
      <c r="B181" s="21"/>
      <c r="C181" s="38" t="s">
        <v>20</v>
      </c>
      <c r="D181" s="556"/>
      <c r="E181" s="556"/>
      <c r="F181" s="35">
        <f>SUM(F179:F180)</f>
        <v>377</v>
      </c>
      <c r="G181" s="35">
        <f t="shared" ref="G181" si="31">SUM(G179:G180)</f>
        <v>392</v>
      </c>
      <c r="H181" s="35">
        <f t="shared" ref="H181" si="32">SUM(H179:H180)</f>
        <v>429</v>
      </c>
      <c r="I181" s="35">
        <f t="shared" ref="I181" si="33">SUM(I179:I180)</f>
        <v>467</v>
      </c>
      <c r="J181" s="35">
        <f t="shared" ref="J181" si="34">SUM(J179:J180)</f>
        <v>498</v>
      </c>
      <c r="K181" s="416">
        <f t="shared" ref="K181" si="35">SUM(K179:K180)</f>
        <v>513</v>
      </c>
      <c r="L181" s="416">
        <f t="shared" ref="L181" si="36">SUM(L179:L180)</f>
        <v>493</v>
      </c>
      <c r="M181" s="416">
        <f t="shared" ref="M181" si="37">SUM(M179:M180)</f>
        <v>482</v>
      </c>
      <c r="N181" s="30"/>
      <c r="O181" s="30"/>
      <c r="P181" s="48"/>
      <c r="Q181" s="48"/>
      <c r="R181" s="48"/>
      <c r="S181" s="48"/>
      <c r="V181" s="549"/>
      <c r="X181" s="549"/>
    </row>
    <row r="182" spans="2:24" ht="12" customHeight="1" x14ac:dyDescent="0.2">
      <c r="B182" s="21"/>
      <c r="C182" s="556" t="s">
        <v>21</v>
      </c>
      <c r="D182" s="556"/>
      <c r="E182" s="556"/>
      <c r="F182" s="35"/>
      <c r="G182" s="35"/>
      <c r="H182" s="35"/>
      <c r="I182" s="36"/>
      <c r="J182" s="36"/>
      <c r="K182" s="80"/>
      <c r="L182" s="80"/>
      <c r="M182" s="80"/>
      <c r="N182" s="30"/>
      <c r="O182" s="30"/>
      <c r="P182" s="48"/>
      <c r="Q182" s="48"/>
      <c r="R182" s="48"/>
      <c r="S182" s="48"/>
    </row>
    <row r="183" spans="2:24" ht="12" customHeight="1" x14ac:dyDescent="0.2">
      <c r="B183" s="21"/>
      <c r="C183" s="38" t="s">
        <v>18</v>
      </c>
      <c r="D183" s="556"/>
      <c r="E183" s="556"/>
      <c r="F183" s="35">
        <v>172</v>
      </c>
      <c r="G183" s="35">
        <v>160</v>
      </c>
      <c r="H183" s="35">
        <v>145</v>
      </c>
      <c r="I183" s="35">
        <v>135</v>
      </c>
      <c r="J183" s="35">
        <v>127</v>
      </c>
      <c r="K183" s="416">
        <v>114</v>
      </c>
      <c r="L183" s="416">
        <v>99</v>
      </c>
      <c r="M183" s="416">
        <v>85</v>
      </c>
      <c r="N183" s="30"/>
      <c r="O183" s="30"/>
      <c r="P183" s="48"/>
      <c r="Q183" s="48"/>
      <c r="R183" s="48"/>
      <c r="S183" s="48"/>
      <c r="V183" s="549"/>
      <c r="X183" s="549"/>
    </row>
    <row r="184" spans="2:24" ht="12" customHeight="1" x14ac:dyDescent="0.2">
      <c r="B184" s="21"/>
      <c r="C184" s="38" t="s">
        <v>19</v>
      </c>
      <c r="D184" s="556"/>
      <c r="E184" s="556"/>
      <c r="F184" s="39">
        <v>553</v>
      </c>
      <c r="G184" s="39">
        <v>532</v>
      </c>
      <c r="H184" s="39">
        <v>471</v>
      </c>
      <c r="I184" s="39">
        <v>443</v>
      </c>
      <c r="J184" s="39">
        <v>374</v>
      </c>
      <c r="K184" s="419">
        <v>337</v>
      </c>
      <c r="L184" s="419">
        <v>289</v>
      </c>
      <c r="M184" s="419">
        <v>224</v>
      </c>
      <c r="N184" s="30"/>
      <c r="O184" s="30"/>
      <c r="P184" s="48"/>
      <c r="Q184" s="48"/>
      <c r="R184" s="48"/>
      <c r="S184" s="48"/>
      <c r="V184" s="549"/>
      <c r="X184" s="549"/>
    </row>
    <row r="185" spans="2:24" ht="12" customHeight="1" x14ac:dyDescent="0.2">
      <c r="B185" s="21"/>
      <c r="C185" s="38" t="s">
        <v>20</v>
      </c>
      <c r="D185" s="556"/>
      <c r="E185" s="556"/>
      <c r="F185" s="35">
        <f>SUM(F183:F184)</f>
        <v>725</v>
      </c>
      <c r="G185" s="35">
        <f t="shared" ref="G185" si="38">SUM(G183:G184)</f>
        <v>692</v>
      </c>
      <c r="H185" s="35">
        <f t="shared" ref="H185" si="39">SUM(H183:H184)</f>
        <v>616</v>
      </c>
      <c r="I185" s="35">
        <f t="shared" ref="I185" si="40">SUM(I183:I184)</f>
        <v>578</v>
      </c>
      <c r="J185" s="35">
        <f t="shared" ref="J185" si="41">SUM(J183:J184)</f>
        <v>501</v>
      </c>
      <c r="K185" s="416">
        <f t="shared" ref="K185" si="42">SUM(K183:K184)</f>
        <v>451</v>
      </c>
      <c r="L185" s="416">
        <f t="shared" ref="L185" si="43">SUM(L183:L184)</f>
        <v>388</v>
      </c>
      <c r="M185" s="416">
        <f t="shared" ref="M185" si="44">SUM(M183:M184)</f>
        <v>309</v>
      </c>
      <c r="N185" s="30"/>
      <c r="O185" s="30"/>
      <c r="P185" s="48"/>
      <c r="Q185" s="48"/>
      <c r="R185" s="48"/>
      <c r="S185" s="48"/>
      <c r="V185" s="549"/>
      <c r="X185" s="549"/>
    </row>
    <row r="186" spans="2:24" ht="12" customHeight="1" x14ac:dyDescent="0.2">
      <c r="B186" s="21"/>
      <c r="C186" s="556" t="s">
        <v>22</v>
      </c>
      <c r="D186" s="556"/>
      <c r="E186" s="556"/>
      <c r="F186" s="35">
        <v>189</v>
      </c>
      <c r="G186" s="35">
        <v>101</v>
      </c>
      <c r="H186" s="35">
        <v>109</v>
      </c>
      <c r="I186" s="35">
        <v>84</v>
      </c>
      <c r="J186" s="35">
        <v>98</v>
      </c>
      <c r="K186" s="416">
        <v>80</v>
      </c>
      <c r="L186" s="416">
        <v>83</v>
      </c>
      <c r="M186" s="416">
        <v>77</v>
      </c>
      <c r="N186" s="30"/>
      <c r="O186" s="30"/>
      <c r="P186" s="48"/>
      <c r="Q186" s="48"/>
      <c r="R186" s="48"/>
      <c r="S186" s="48"/>
      <c r="V186" s="549"/>
      <c r="X186" s="549"/>
    </row>
    <row r="187" spans="2:24" ht="12" customHeight="1" x14ac:dyDescent="0.2">
      <c r="B187" s="21"/>
      <c r="C187" s="556" t="s">
        <v>23</v>
      </c>
      <c r="D187" s="556"/>
      <c r="E187" s="556"/>
      <c r="F187" s="35">
        <v>185</v>
      </c>
      <c r="G187" s="35">
        <v>169</v>
      </c>
      <c r="H187" s="35">
        <v>172</v>
      </c>
      <c r="I187" s="35">
        <v>185</v>
      </c>
      <c r="J187" s="35">
        <v>181</v>
      </c>
      <c r="K187" s="416">
        <v>182</v>
      </c>
      <c r="L187" s="416">
        <v>182</v>
      </c>
      <c r="M187" s="416">
        <v>168</v>
      </c>
      <c r="N187" s="30"/>
      <c r="O187" s="30"/>
      <c r="P187" s="48"/>
      <c r="Q187" s="48"/>
      <c r="R187" s="48"/>
      <c r="S187" s="48"/>
      <c r="V187" s="549"/>
      <c r="X187" s="549"/>
    </row>
    <row r="188" spans="2:24" ht="12" customHeight="1" x14ac:dyDescent="0.2">
      <c r="B188" s="21"/>
      <c r="C188" s="556" t="s">
        <v>24</v>
      </c>
      <c r="D188" s="556"/>
      <c r="E188" s="556"/>
      <c r="F188" s="35">
        <v>61</v>
      </c>
      <c r="G188" s="35">
        <v>62</v>
      </c>
      <c r="H188" s="35">
        <v>53</v>
      </c>
      <c r="I188" s="35">
        <v>53</v>
      </c>
      <c r="J188" s="35">
        <v>47</v>
      </c>
      <c r="K188" s="416">
        <v>55</v>
      </c>
      <c r="L188" s="416">
        <v>48</v>
      </c>
      <c r="M188" s="416">
        <v>50</v>
      </c>
      <c r="N188" s="30"/>
      <c r="O188" s="30"/>
      <c r="P188" s="48"/>
      <c r="Q188" s="48"/>
      <c r="R188" s="48"/>
      <c r="S188" s="48"/>
      <c r="V188" s="549"/>
      <c r="X188" s="549"/>
    </row>
    <row r="189" spans="2:24" s="42" customFormat="1" ht="12" customHeight="1" x14ac:dyDescent="0.2">
      <c r="B189" s="21"/>
      <c r="C189" s="21" t="s">
        <v>32</v>
      </c>
      <c r="D189" s="21"/>
      <c r="E189" s="21"/>
      <c r="F189" s="44">
        <f>SUM(F181,F185,F186,F187,F188)</f>
        <v>1537</v>
      </c>
      <c r="G189" s="44">
        <f t="shared" ref="G189" si="45">SUM(G181,G185,G186,G187,G188)</f>
        <v>1416</v>
      </c>
      <c r="H189" s="44">
        <f t="shared" ref="H189" si="46">SUM(H181,H185,H186,H187,H188)</f>
        <v>1379</v>
      </c>
      <c r="I189" s="44">
        <f t="shared" ref="I189" si="47">SUM(I181,I185,I186,I187,I188)</f>
        <v>1367</v>
      </c>
      <c r="J189" s="44">
        <f t="shared" ref="J189" si="48">SUM(J181,J185,J186,J187,J188)</f>
        <v>1325</v>
      </c>
      <c r="K189" s="421">
        <f t="shared" ref="K189" si="49">SUM(K181,K185,K186,K187,K188)</f>
        <v>1281</v>
      </c>
      <c r="L189" s="421">
        <f t="shared" ref="L189" si="50">SUM(L181,L185,L186,L187,L188)</f>
        <v>1194</v>
      </c>
      <c r="M189" s="421">
        <f t="shared" ref="M189" si="51">SUM(M181,M185,M186,M187,M188)</f>
        <v>1086</v>
      </c>
      <c r="N189" s="46"/>
      <c r="O189" s="46"/>
      <c r="P189" s="34">
        <v>-17.600000000000001</v>
      </c>
      <c r="Q189" s="34">
        <v>-15.7</v>
      </c>
      <c r="R189" s="34">
        <v>-16.600000000000001</v>
      </c>
      <c r="S189" s="34">
        <v>-18.100000000000001</v>
      </c>
      <c r="V189" s="549"/>
      <c r="W189" s="60"/>
      <c r="X189" s="549"/>
    </row>
    <row r="190" spans="2:24" ht="4.5" customHeight="1" x14ac:dyDescent="0.2">
      <c r="B190" s="556"/>
      <c r="C190" s="50"/>
      <c r="D190" s="49"/>
      <c r="E190" s="556"/>
      <c r="F190" s="36"/>
      <c r="G190" s="36"/>
      <c r="H190" s="36"/>
      <c r="I190" s="36"/>
      <c r="J190" s="36"/>
      <c r="K190" s="80"/>
      <c r="L190" s="80"/>
      <c r="M190" s="80"/>
      <c r="N190" s="30"/>
      <c r="O190" s="30"/>
      <c r="P190" s="34"/>
      <c r="Q190" s="34"/>
      <c r="R190" s="34"/>
      <c r="S190" s="34"/>
      <c r="V190" s="549"/>
      <c r="X190" s="549"/>
    </row>
    <row r="191" spans="2:24" ht="12" customHeight="1" x14ac:dyDescent="0.2">
      <c r="E191" s="555"/>
      <c r="F191" s="54"/>
      <c r="G191" s="54"/>
      <c r="H191" s="54"/>
      <c r="I191" s="36"/>
      <c r="J191" s="36"/>
      <c r="K191" s="80"/>
      <c r="L191" s="36"/>
      <c r="M191" s="36"/>
      <c r="N191" s="36"/>
      <c r="O191" s="53"/>
      <c r="P191" s="31"/>
      <c r="Q191" s="31"/>
      <c r="R191" s="31"/>
      <c r="S191" s="31"/>
    </row>
    <row r="192" spans="2:24" ht="12" customHeight="1" x14ac:dyDescent="0.2">
      <c r="B192" s="612" t="s">
        <v>37</v>
      </c>
      <c r="C192" s="612"/>
      <c r="D192" s="554"/>
      <c r="E192" s="555"/>
      <c r="F192" s="55"/>
      <c r="G192" s="55"/>
      <c r="H192" s="55"/>
      <c r="I192" s="56"/>
      <c r="J192" s="56"/>
      <c r="K192" s="422"/>
      <c r="L192" s="55"/>
      <c r="M192" s="55"/>
      <c r="N192" s="55"/>
      <c r="O192" s="555"/>
      <c r="P192" s="57"/>
      <c r="Q192" s="57"/>
      <c r="R192" s="57"/>
      <c r="S192" s="57"/>
      <c r="T192" s="57"/>
    </row>
    <row r="193" spans="2:20" ht="39" customHeight="1" x14ac:dyDescent="0.2">
      <c r="B193" s="58" t="s">
        <v>38</v>
      </c>
      <c r="C193" s="607" t="s">
        <v>334</v>
      </c>
      <c r="D193" s="607"/>
      <c r="E193" s="607"/>
      <c r="F193" s="607"/>
      <c r="G193" s="607"/>
      <c r="H193" s="607"/>
      <c r="I193" s="607"/>
      <c r="J193" s="607"/>
      <c r="K193" s="607"/>
      <c r="L193" s="607"/>
      <c r="M193" s="607"/>
      <c r="N193" s="607"/>
      <c r="O193" s="607"/>
      <c r="P193" s="607"/>
      <c r="Q193" s="607"/>
      <c r="R193" s="607"/>
      <c r="S193" s="607"/>
      <c r="T193" s="607"/>
    </row>
    <row r="194" spans="2:20" ht="12.75" customHeight="1" x14ac:dyDescent="0.2">
      <c r="B194" s="59">
        <v>2</v>
      </c>
      <c r="C194" s="555" t="s">
        <v>339</v>
      </c>
      <c r="D194" s="553"/>
      <c r="E194" s="564"/>
      <c r="F194" s="564"/>
      <c r="G194" s="564"/>
      <c r="H194" s="564"/>
      <c r="I194" s="564"/>
      <c r="J194" s="564"/>
      <c r="K194" s="565"/>
      <c r="L194" s="564"/>
      <c r="M194" s="564"/>
      <c r="N194" s="564"/>
      <c r="O194" s="564"/>
      <c r="P194" s="564"/>
      <c r="Q194" s="564"/>
      <c r="R194" s="564"/>
      <c r="S194" s="564"/>
      <c r="T194" s="564"/>
    </row>
    <row r="195" spans="2:20" ht="12.75" customHeight="1" x14ac:dyDescent="0.2">
      <c r="B195" s="59">
        <v>3</v>
      </c>
      <c r="C195" s="604" t="s">
        <v>337</v>
      </c>
      <c r="D195" s="601"/>
      <c r="E195" s="602"/>
      <c r="F195" s="602"/>
      <c r="G195" s="602"/>
      <c r="H195" s="602"/>
      <c r="I195" s="602"/>
      <c r="J195" s="602"/>
      <c r="K195" s="565"/>
      <c r="L195" s="602"/>
      <c r="M195" s="602"/>
      <c r="N195" s="602"/>
      <c r="O195" s="602"/>
      <c r="P195" s="602"/>
      <c r="Q195" s="602"/>
      <c r="R195" s="602"/>
      <c r="S195" s="602"/>
      <c r="T195" s="602"/>
    </row>
    <row r="196" spans="2:20" ht="12.75" customHeight="1" x14ac:dyDescent="0.2">
      <c r="B196" s="59">
        <v>4</v>
      </c>
      <c r="C196" s="604" t="s">
        <v>354</v>
      </c>
      <c r="D196" s="601"/>
      <c r="E196" s="602"/>
      <c r="F196" s="602"/>
      <c r="G196" s="602"/>
      <c r="H196" s="602"/>
      <c r="I196" s="602"/>
      <c r="J196" s="602"/>
      <c r="K196" s="565"/>
      <c r="L196" s="602"/>
      <c r="M196" s="602"/>
      <c r="N196" s="602"/>
      <c r="O196" s="602"/>
      <c r="P196" s="602"/>
      <c r="Q196" s="602"/>
      <c r="R196" s="602"/>
      <c r="S196" s="602"/>
      <c r="T196" s="602"/>
    </row>
    <row r="197" spans="2:20" ht="12.75" customHeight="1" x14ac:dyDescent="0.2">
      <c r="B197" s="59">
        <v>5</v>
      </c>
      <c r="C197" s="555" t="s">
        <v>265</v>
      </c>
      <c r="T197" s="564"/>
    </row>
    <row r="198" spans="2:20" x14ac:dyDescent="0.2">
      <c r="B198" s="59">
        <v>6</v>
      </c>
      <c r="C198" s="555" t="s">
        <v>40</v>
      </c>
    </row>
    <row r="199" spans="2:20" x14ac:dyDescent="0.2">
      <c r="B199" s="59">
        <v>7</v>
      </c>
      <c r="C199" s="555" t="s">
        <v>41</v>
      </c>
    </row>
    <row r="200" spans="2:20" x14ac:dyDescent="0.2">
      <c r="B200" s="59">
        <v>8</v>
      </c>
      <c r="C200" s="555" t="s">
        <v>42</v>
      </c>
    </row>
    <row r="201" spans="2:20" x14ac:dyDescent="0.2">
      <c r="B201" s="59"/>
    </row>
    <row r="202" spans="2:20" x14ac:dyDescent="0.2">
      <c r="B202" s="59"/>
      <c r="C202" s="610"/>
      <c r="D202" s="611"/>
      <c r="E202" s="611"/>
      <c r="F202" s="611"/>
      <c r="G202" s="611"/>
      <c r="H202" s="611"/>
      <c r="I202" s="611"/>
      <c r="J202" s="611"/>
      <c r="K202" s="611"/>
      <c r="L202" s="611"/>
      <c r="M202" s="611"/>
      <c r="N202" s="611"/>
      <c r="O202" s="611"/>
      <c r="P202" s="611"/>
      <c r="Q202" s="611"/>
      <c r="R202" s="611"/>
      <c r="S202" s="611"/>
      <c r="T202" s="566"/>
    </row>
    <row r="203" spans="2:20" x14ac:dyDescent="0.2">
      <c r="B203" s="59"/>
      <c r="C203" s="608"/>
      <c r="D203" s="608"/>
      <c r="E203" s="609"/>
      <c r="F203" s="609"/>
      <c r="G203" s="609"/>
      <c r="H203" s="609"/>
      <c r="I203" s="609"/>
      <c r="J203" s="609"/>
      <c r="K203" s="609"/>
      <c r="L203" s="609"/>
      <c r="M203" s="609"/>
      <c r="N203" s="609"/>
      <c r="O203" s="609"/>
      <c r="P203" s="609"/>
      <c r="Q203" s="609"/>
      <c r="R203" s="609"/>
      <c r="S203" s="609"/>
      <c r="T203" s="564"/>
    </row>
    <row r="204" spans="2:20" x14ac:dyDescent="0.2">
      <c r="B204" s="59"/>
      <c r="C204" s="60"/>
      <c r="D204" s="60"/>
      <c r="F204" s="60"/>
      <c r="G204" s="60"/>
      <c r="H204" s="60"/>
      <c r="I204" s="60"/>
      <c r="J204" s="60"/>
      <c r="L204" s="60"/>
      <c r="M204" s="60"/>
      <c r="N204" s="60"/>
    </row>
  </sheetData>
  <sheetProtection formatCells="0" formatColumns="0" formatRows="0" sort="0" autoFilter="0" pivotTables="0"/>
  <mergeCells count="8">
    <mergeCell ref="P1:T1"/>
    <mergeCell ref="C193:T193"/>
    <mergeCell ref="C203:S203"/>
    <mergeCell ref="C202:S202"/>
    <mergeCell ref="B192:C192"/>
    <mergeCell ref="B4:C4"/>
    <mergeCell ref="B24:C24"/>
    <mergeCell ref="C7:E7"/>
  </mergeCells>
  <hyperlinks>
    <hyperlink ref="A1" location="Index!A1" display="Index"/>
  </hyperlinks>
  <pageMargins left="0.74803149606299213" right="0.74803149606299213" top="0.98425196850393704" bottom="0.98425196850393704" header="0.51181102362204722" footer="0.51181102362204722"/>
  <pageSetup paperSize="9" scale="49" fitToHeight="2" orientation="portrait" r:id="rId1"/>
  <headerFooter alignWithMargins="0">
    <oddHeader xml:space="preserve">&amp;L&amp;"Vodafone Rg,Regular"Vodafone Group Plc&amp;C&amp;"Vodafone Rg,Regular"01 Quarterly revenue </oddHeader>
  </headerFooter>
  <rowBreaks count="2" manualBreakCount="2">
    <brk id="98" min="1" max="19" man="1"/>
    <brk id="139" min="1" max="1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O513"/>
  <sheetViews>
    <sheetView showGridLines="0" zoomScaleNormal="100" zoomScaleSheetLayoutView="75" workbookViewId="0">
      <pane xSplit="4" ySplit="3" topLeftCell="E361" activePane="bottomRight" state="frozen"/>
      <selection activeCell="C23" sqref="C23"/>
      <selection pane="topRight" activeCell="C23" sqref="C23"/>
      <selection pane="bottomLeft" activeCell="C23" sqref="C23"/>
      <selection pane="bottomRight" activeCell="C23" sqref="C23"/>
    </sheetView>
  </sheetViews>
  <sheetFormatPr defaultRowHeight="12.75" x14ac:dyDescent="0.2"/>
  <cols>
    <col min="1" max="1" width="5.42578125" style="363" customWidth="1"/>
    <col min="2" max="2" width="3.140625" style="338" customWidth="1"/>
    <col min="3" max="3" width="40.42578125" style="60" customWidth="1"/>
    <col min="4" max="4" width="3.7109375" style="60" customWidth="1"/>
    <col min="5" max="8" width="10.5703125" style="336" customWidth="1"/>
    <col min="9" max="9" width="3.7109375" style="66" customWidth="1"/>
    <col min="10" max="11" width="9.28515625" style="337" customWidth="1"/>
    <col min="12" max="12" width="9.140625" style="60" customWidth="1"/>
    <col min="13" max="153" width="9.140625" style="363" customWidth="1"/>
    <col min="154" max="250" width="11.42578125" style="363" customWidth="1"/>
    <col min="251" max="16384" width="9.140625" style="363"/>
  </cols>
  <sheetData>
    <row r="1" spans="1:15" ht="13.5" customHeight="1" x14ac:dyDescent="0.2">
      <c r="A1" s="450" t="s">
        <v>270</v>
      </c>
      <c r="B1" s="63"/>
      <c r="C1" s="338"/>
      <c r="D1" s="338"/>
      <c r="E1" s="391"/>
      <c r="F1" s="391"/>
      <c r="G1" s="65"/>
      <c r="H1" s="65"/>
      <c r="I1" s="391"/>
      <c r="J1" s="628" t="s">
        <v>239</v>
      </c>
      <c r="K1" s="628"/>
    </row>
    <row r="2" spans="1:15" ht="12.75" customHeight="1" x14ac:dyDescent="0.2">
      <c r="C2" s="96"/>
      <c r="D2" s="338"/>
      <c r="E2" s="393" t="s">
        <v>43</v>
      </c>
      <c r="F2" s="393" t="s">
        <v>263</v>
      </c>
      <c r="G2" s="393" t="s">
        <v>44</v>
      </c>
      <c r="H2" s="471" t="s">
        <v>268</v>
      </c>
      <c r="I2" s="392"/>
      <c r="J2" s="69" t="s">
        <v>44</v>
      </c>
      <c r="K2" s="471" t="s">
        <v>268</v>
      </c>
    </row>
    <row r="3" spans="1:15" s="338" customFormat="1" ht="12.75" customHeight="1" x14ac:dyDescent="0.2">
      <c r="E3" s="397" t="s">
        <v>13</v>
      </c>
      <c r="F3" s="397" t="s">
        <v>13</v>
      </c>
      <c r="G3" s="397" t="s">
        <v>13</v>
      </c>
      <c r="H3" s="472" t="s">
        <v>13</v>
      </c>
      <c r="I3" s="69"/>
      <c r="J3" s="385"/>
      <c r="K3" s="482"/>
      <c r="L3" s="434"/>
    </row>
    <row r="4" spans="1:15" s="338" customFormat="1" ht="14.25" customHeight="1" x14ac:dyDescent="0.2">
      <c r="B4" s="616" t="s">
        <v>305</v>
      </c>
      <c r="C4" s="617"/>
      <c r="D4" s="70"/>
      <c r="E4" s="398"/>
      <c r="F4" s="398"/>
      <c r="G4" s="398"/>
      <c r="H4" s="473"/>
      <c r="I4" s="80"/>
      <c r="J4" s="386"/>
      <c r="K4" s="483"/>
      <c r="L4" s="434"/>
    </row>
    <row r="5" spans="1:15" ht="12.75" customHeight="1" x14ac:dyDescent="0.25">
      <c r="C5" s="428" t="s">
        <v>17</v>
      </c>
      <c r="D5" s="70"/>
      <c r="E5" s="399"/>
      <c r="F5" s="399"/>
      <c r="G5" s="399"/>
      <c r="H5" s="473"/>
      <c r="I5" s="80"/>
      <c r="J5" s="387"/>
      <c r="K5" s="484"/>
    </row>
    <row r="6" spans="1:15" ht="12.75" customHeight="1" x14ac:dyDescent="0.2">
      <c r="C6" s="73" t="s">
        <v>18</v>
      </c>
      <c r="D6" s="70"/>
      <c r="E6" s="400">
        <v>5758</v>
      </c>
      <c r="F6" s="400">
        <v>6060</v>
      </c>
      <c r="G6" s="400">
        <v>6283</v>
      </c>
      <c r="H6" s="473">
        <v>6276</v>
      </c>
      <c r="I6" s="80"/>
      <c r="J6" s="387"/>
      <c r="K6" s="484"/>
      <c r="M6" s="550"/>
      <c r="O6" s="550"/>
    </row>
    <row r="7" spans="1:15" ht="12.75" customHeight="1" x14ac:dyDescent="0.2">
      <c r="C7" s="73" t="s">
        <v>19</v>
      </c>
      <c r="D7" s="70"/>
      <c r="E7" s="79">
        <v>574</v>
      </c>
      <c r="F7" s="79">
        <v>652</v>
      </c>
      <c r="G7" s="79">
        <v>695</v>
      </c>
      <c r="H7" s="474">
        <v>905</v>
      </c>
      <c r="I7" s="80"/>
      <c r="J7" s="387"/>
      <c r="K7" s="484"/>
      <c r="M7" s="550"/>
      <c r="O7" s="550"/>
    </row>
    <row r="8" spans="1:15" ht="12.75" customHeight="1" x14ac:dyDescent="0.2">
      <c r="C8" s="73" t="s">
        <v>20</v>
      </c>
      <c r="D8" s="70"/>
      <c r="E8" s="400">
        <v>6332</v>
      </c>
      <c r="F8" s="400">
        <v>6712</v>
      </c>
      <c r="G8" s="400">
        <v>6978</v>
      </c>
      <c r="H8" s="473">
        <v>7181</v>
      </c>
      <c r="I8" s="80"/>
      <c r="J8" s="387"/>
      <c r="K8" s="484"/>
      <c r="M8" s="550"/>
      <c r="O8" s="550"/>
    </row>
    <row r="9" spans="1:15" ht="12.75" customHeight="1" x14ac:dyDescent="0.2">
      <c r="C9" s="428" t="s">
        <v>46</v>
      </c>
      <c r="D9" s="70"/>
      <c r="E9" s="400"/>
      <c r="F9" s="400"/>
      <c r="G9" s="400"/>
      <c r="H9" s="473"/>
      <c r="I9" s="80"/>
      <c r="J9" s="387"/>
      <c r="K9" s="484"/>
      <c r="M9" s="550"/>
      <c r="O9" s="550"/>
    </row>
    <row r="10" spans="1:15" ht="12.75" customHeight="1" x14ac:dyDescent="0.2">
      <c r="C10" s="73" t="s">
        <v>18</v>
      </c>
      <c r="D10" s="70"/>
      <c r="E10" s="400">
        <v>2810</v>
      </c>
      <c r="F10" s="400">
        <v>2515</v>
      </c>
      <c r="G10" s="400">
        <v>2446</v>
      </c>
      <c r="H10" s="473">
        <v>2130</v>
      </c>
      <c r="I10" s="80"/>
      <c r="J10" s="387"/>
      <c r="K10" s="484"/>
      <c r="M10" s="550"/>
      <c r="O10" s="550"/>
    </row>
    <row r="11" spans="1:15" ht="12.75" customHeight="1" x14ac:dyDescent="0.2">
      <c r="C11" s="73" t="s">
        <v>19</v>
      </c>
      <c r="D11" s="70"/>
      <c r="E11" s="79">
        <v>3625</v>
      </c>
      <c r="F11" s="79">
        <v>3464</v>
      </c>
      <c r="G11" s="79">
        <v>3417</v>
      </c>
      <c r="H11" s="474">
        <v>3058</v>
      </c>
      <c r="I11" s="80"/>
      <c r="J11" s="387"/>
      <c r="K11" s="484"/>
      <c r="M11" s="550"/>
      <c r="O11" s="550"/>
    </row>
    <row r="12" spans="1:15" ht="12.75" customHeight="1" x14ac:dyDescent="0.2">
      <c r="C12" s="73" t="s">
        <v>20</v>
      </c>
      <c r="D12" s="70"/>
      <c r="E12" s="400">
        <v>6435</v>
      </c>
      <c r="F12" s="400">
        <v>5979</v>
      </c>
      <c r="G12" s="400">
        <v>5863</v>
      </c>
      <c r="H12" s="473">
        <v>5188</v>
      </c>
      <c r="I12" s="80"/>
      <c r="J12" s="387"/>
      <c r="K12" s="484"/>
      <c r="M12" s="550"/>
      <c r="O12" s="550"/>
    </row>
    <row r="13" spans="1:15" ht="12.75" customHeight="1" x14ac:dyDescent="0.2">
      <c r="C13" s="428" t="s">
        <v>22</v>
      </c>
      <c r="D13" s="70"/>
      <c r="E13" s="400">
        <v>1799</v>
      </c>
      <c r="F13" s="400">
        <v>1705</v>
      </c>
      <c r="G13" s="400">
        <v>1495</v>
      </c>
      <c r="H13" s="473">
        <v>1366</v>
      </c>
      <c r="I13" s="80"/>
      <c r="J13" s="387"/>
      <c r="K13" s="484"/>
      <c r="M13" s="550"/>
      <c r="O13" s="550"/>
    </row>
    <row r="14" spans="1:15" ht="12.75" customHeight="1" x14ac:dyDescent="0.2">
      <c r="C14" s="428" t="s">
        <v>47</v>
      </c>
      <c r="D14" s="70"/>
      <c r="E14" s="400">
        <v>1737</v>
      </c>
      <c r="F14" s="400">
        <v>2461</v>
      </c>
      <c r="G14" s="400">
        <v>2423</v>
      </c>
      <c r="H14" s="473">
        <v>3174</v>
      </c>
      <c r="I14" s="80"/>
      <c r="J14" s="387"/>
      <c r="K14" s="484"/>
      <c r="M14" s="550"/>
      <c r="O14" s="550"/>
    </row>
    <row r="15" spans="1:15" ht="12.75" customHeight="1" x14ac:dyDescent="0.2">
      <c r="C15" s="428" t="s">
        <v>24</v>
      </c>
      <c r="D15" s="70"/>
      <c r="E15" s="79">
        <v>894</v>
      </c>
      <c r="F15" s="79">
        <v>945</v>
      </c>
      <c r="G15" s="79">
        <v>773</v>
      </c>
      <c r="H15" s="474">
        <v>749</v>
      </c>
      <c r="I15" s="80"/>
      <c r="J15" s="387"/>
      <c r="K15" s="484"/>
      <c r="M15" s="550"/>
      <c r="O15" s="550"/>
    </row>
    <row r="16" spans="1:15" ht="12.75" customHeight="1" x14ac:dyDescent="0.2">
      <c r="B16" s="74"/>
      <c r="C16" s="75" t="s">
        <v>25</v>
      </c>
      <c r="D16" s="76"/>
      <c r="E16" s="401">
        <v>17197</v>
      </c>
      <c r="F16" s="401">
        <v>17802</v>
      </c>
      <c r="G16" s="401">
        <v>17532</v>
      </c>
      <c r="H16" s="475">
        <v>17658</v>
      </c>
      <c r="I16" s="81"/>
      <c r="J16" s="388">
        <v>-2.2999999999999998</v>
      </c>
      <c r="K16" s="485">
        <v>-3</v>
      </c>
      <c r="M16" s="550"/>
      <c r="O16" s="550"/>
    </row>
    <row r="17" spans="2:15" ht="12.75" customHeight="1" x14ac:dyDescent="0.2">
      <c r="C17" s="428" t="s">
        <v>48</v>
      </c>
      <c r="D17" s="70"/>
      <c r="E17" s="79">
        <v>1401</v>
      </c>
      <c r="F17" s="79">
        <v>1641</v>
      </c>
      <c r="G17" s="79">
        <v>1529</v>
      </c>
      <c r="H17" s="474">
        <v>1627</v>
      </c>
      <c r="I17" s="80"/>
      <c r="J17" s="387"/>
      <c r="K17" s="484"/>
      <c r="M17" s="550"/>
      <c r="O17" s="550"/>
    </row>
    <row r="18" spans="2:15" s="77" customFormat="1" ht="12.75" customHeight="1" x14ac:dyDescent="0.2">
      <c r="B18" s="74"/>
      <c r="C18" s="75" t="s">
        <v>16</v>
      </c>
      <c r="D18" s="76"/>
      <c r="E18" s="401">
        <v>18598</v>
      </c>
      <c r="F18" s="401">
        <v>19443</v>
      </c>
      <c r="G18" s="401">
        <v>19061</v>
      </c>
      <c r="H18" s="475">
        <v>19285</v>
      </c>
      <c r="I18" s="81"/>
      <c r="J18" s="388">
        <v>-1.6</v>
      </c>
      <c r="K18" s="485">
        <v>-2.8</v>
      </c>
      <c r="L18" s="42"/>
      <c r="M18" s="550"/>
      <c r="N18" s="363"/>
      <c r="O18" s="550"/>
    </row>
    <row r="19" spans="2:15" ht="12.75" customHeight="1" x14ac:dyDescent="0.2">
      <c r="C19" s="428" t="s">
        <v>49</v>
      </c>
      <c r="D19" s="70"/>
      <c r="E19" s="400">
        <v>-4704</v>
      </c>
      <c r="F19" s="400">
        <v>-4884</v>
      </c>
      <c r="G19" s="400">
        <v>-4745</v>
      </c>
      <c r="H19" s="473">
        <v>-4588</v>
      </c>
      <c r="I19" s="80"/>
      <c r="J19" s="387"/>
      <c r="K19" s="484"/>
      <c r="M19" s="550"/>
      <c r="O19" s="550"/>
    </row>
    <row r="20" spans="2:15" s="77" customFormat="1" ht="12.75" customHeight="1" x14ac:dyDescent="0.2">
      <c r="B20" s="338"/>
      <c r="C20" s="618" t="s">
        <v>50</v>
      </c>
      <c r="D20" s="619"/>
      <c r="E20" s="80">
        <v>-3767</v>
      </c>
      <c r="F20" s="80">
        <v>-3933</v>
      </c>
      <c r="G20" s="80">
        <v>-3931</v>
      </c>
      <c r="H20" s="473">
        <v>-4304</v>
      </c>
      <c r="I20" s="80"/>
      <c r="J20" s="387"/>
      <c r="K20" s="484"/>
      <c r="L20" s="42"/>
      <c r="M20" s="550"/>
      <c r="N20" s="363"/>
      <c r="O20" s="550"/>
    </row>
    <row r="21" spans="2:15" ht="12.75" customHeight="1" x14ac:dyDescent="0.2">
      <c r="C21" s="618" t="s">
        <v>51</v>
      </c>
      <c r="D21" s="619"/>
      <c r="E21" s="402">
        <v>-4531</v>
      </c>
      <c r="F21" s="402">
        <v>-4756</v>
      </c>
      <c r="G21" s="402">
        <v>-4809</v>
      </c>
      <c r="H21" s="473">
        <v>-4885</v>
      </c>
      <c r="I21" s="80"/>
      <c r="J21" s="387"/>
      <c r="K21" s="484"/>
      <c r="M21" s="550"/>
      <c r="O21" s="550"/>
    </row>
    <row r="22" spans="2:15" ht="12.75" customHeight="1" x14ac:dyDescent="0.2">
      <c r="B22" s="74"/>
      <c r="C22" s="75" t="s">
        <v>52</v>
      </c>
      <c r="D22" s="76"/>
      <c r="E22" s="401">
        <v>5596</v>
      </c>
      <c r="F22" s="401">
        <v>5870</v>
      </c>
      <c r="G22" s="401">
        <v>5576</v>
      </c>
      <c r="H22" s="476">
        <v>5508</v>
      </c>
      <c r="I22" s="81"/>
      <c r="J22" s="388">
        <v>-2.7</v>
      </c>
      <c r="K22" s="485">
        <v>-11</v>
      </c>
      <c r="M22" s="550"/>
      <c r="O22" s="550"/>
    </row>
    <row r="23" spans="2:15" ht="12.75" customHeight="1" x14ac:dyDescent="0.2">
      <c r="B23" s="74"/>
      <c r="C23" s="428" t="s">
        <v>53</v>
      </c>
      <c r="D23" s="76"/>
      <c r="E23" s="400"/>
      <c r="F23" s="400"/>
      <c r="G23" s="400"/>
      <c r="H23" s="473"/>
      <c r="I23" s="81"/>
      <c r="J23" s="387"/>
      <c r="K23" s="484"/>
      <c r="M23" s="550"/>
      <c r="O23" s="550"/>
    </row>
    <row r="24" spans="2:15" s="77" customFormat="1" ht="12.75" customHeight="1" x14ac:dyDescent="0.2">
      <c r="B24" s="338"/>
      <c r="C24" s="78" t="s">
        <v>54</v>
      </c>
      <c r="D24" s="70"/>
      <c r="E24" s="400">
        <v>-222</v>
      </c>
      <c r="F24" s="400">
        <v>-221</v>
      </c>
      <c r="G24" s="400">
        <v>-208</v>
      </c>
      <c r="H24" s="473">
        <v>-198</v>
      </c>
      <c r="I24" s="80"/>
      <c r="J24" s="387"/>
      <c r="K24" s="484"/>
      <c r="L24" s="42"/>
      <c r="M24" s="550"/>
      <c r="N24" s="363"/>
      <c r="O24" s="550"/>
    </row>
    <row r="25" spans="2:15" s="77" customFormat="1" ht="12.75" customHeight="1" x14ac:dyDescent="0.2">
      <c r="B25" s="338"/>
      <c r="C25" s="78" t="s">
        <v>55</v>
      </c>
      <c r="D25" s="70"/>
      <c r="E25" s="400">
        <v>-563</v>
      </c>
      <c r="F25" s="400">
        <v>-598</v>
      </c>
      <c r="G25" s="400">
        <v>-625</v>
      </c>
      <c r="H25" s="473">
        <v>-634</v>
      </c>
      <c r="I25" s="80"/>
      <c r="J25" s="387"/>
      <c r="K25" s="484"/>
      <c r="L25" s="42"/>
      <c r="M25" s="550"/>
      <c r="N25" s="363"/>
      <c r="O25" s="550"/>
    </row>
    <row r="26" spans="2:15" ht="12.75" customHeight="1" x14ac:dyDescent="0.2">
      <c r="C26" s="78" t="s">
        <v>56</v>
      </c>
      <c r="D26" s="70"/>
      <c r="E26" s="400">
        <v>-2336</v>
      </c>
      <c r="F26" s="400">
        <v>-2562</v>
      </c>
      <c r="G26" s="400">
        <v>-2521</v>
      </c>
      <c r="H26" s="473">
        <v>-2912</v>
      </c>
      <c r="I26" s="80"/>
      <c r="J26" s="387"/>
      <c r="K26" s="484"/>
      <c r="M26" s="550"/>
      <c r="O26" s="550"/>
    </row>
    <row r="27" spans="2:15" ht="12.75" customHeight="1" x14ac:dyDescent="0.2">
      <c r="C27" s="428" t="s">
        <v>237</v>
      </c>
      <c r="D27" s="70"/>
      <c r="E27" s="79">
        <v>375</v>
      </c>
      <c r="F27" s="79">
        <v>251</v>
      </c>
      <c r="G27" s="79">
        <v>267</v>
      </c>
      <c r="H27" s="473">
        <v>57</v>
      </c>
      <c r="I27" s="80"/>
      <c r="J27" s="387"/>
      <c r="K27" s="484"/>
      <c r="M27" s="550"/>
      <c r="O27" s="550"/>
    </row>
    <row r="28" spans="2:15" ht="12.75" customHeight="1" thickBot="1" x14ac:dyDescent="0.25">
      <c r="B28" s="74"/>
      <c r="C28" s="75" t="s">
        <v>58</v>
      </c>
      <c r="D28" s="76"/>
      <c r="E28" s="404">
        <v>2850</v>
      </c>
      <c r="F28" s="404">
        <v>2740</v>
      </c>
      <c r="G28" s="404">
        <v>2489</v>
      </c>
      <c r="H28" s="478">
        <v>1821</v>
      </c>
      <c r="I28" s="81"/>
      <c r="J28" s="388">
        <v>2</v>
      </c>
      <c r="K28" s="485">
        <v>-28.2</v>
      </c>
      <c r="M28" s="550"/>
      <c r="O28" s="550"/>
    </row>
    <row r="29" spans="2:15" ht="12.75" customHeight="1" thickTop="1" x14ac:dyDescent="0.2">
      <c r="C29" s="338"/>
      <c r="D29" s="70"/>
      <c r="E29" s="400"/>
      <c r="F29" s="400"/>
      <c r="G29" s="400"/>
      <c r="H29" s="473"/>
      <c r="I29" s="80"/>
      <c r="J29" s="387"/>
      <c r="K29" s="484"/>
      <c r="M29" s="550"/>
      <c r="O29" s="550"/>
    </row>
    <row r="30" spans="2:15" s="77" customFormat="1" ht="12.75" customHeight="1" x14ac:dyDescent="0.2">
      <c r="B30" s="338"/>
      <c r="C30" s="75" t="s">
        <v>59</v>
      </c>
      <c r="D30" s="70"/>
      <c r="E30" s="86">
        <v>0.30099999999999999</v>
      </c>
      <c r="F30" s="86">
        <v>0.30199999999999999</v>
      </c>
      <c r="G30" s="86">
        <v>0.29299999999999998</v>
      </c>
      <c r="H30" s="477">
        <v>0.28599999999999998</v>
      </c>
      <c r="I30" s="80"/>
      <c r="J30" s="387"/>
      <c r="K30" s="484"/>
      <c r="L30" s="42"/>
      <c r="M30" s="550"/>
      <c r="N30" s="363"/>
      <c r="O30" s="550"/>
    </row>
    <row r="31" spans="2:15" ht="12.75" customHeight="1" x14ac:dyDescent="0.2">
      <c r="C31" s="78" t="s">
        <v>60</v>
      </c>
      <c r="D31" s="70"/>
      <c r="E31" s="400">
        <v>2038</v>
      </c>
      <c r="F31" s="400">
        <v>3254</v>
      </c>
      <c r="G31" s="400">
        <v>2329</v>
      </c>
      <c r="H31" s="473">
        <v>3984</v>
      </c>
      <c r="I31" s="80"/>
      <c r="J31" s="387"/>
      <c r="K31" s="484"/>
      <c r="M31" s="550"/>
      <c r="O31" s="550"/>
    </row>
    <row r="32" spans="2:15" s="77" customFormat="1" ht="12.75" customHeight="1" x14ac:dyDescent="0.2">
      <c r="B32" s="338"/>
      <c r="C32" s="338"/>
      <c r="D32" s="338"/>
      <c r="E32" s="403"/>
      <c r="F32" s="403"/>
      <c r="G32" s="403"/>
      <c r="H32" s="471"/>
      <c r="I32" s="69"/>
      <c r="J32" s="385"/>
      <c r="K32" s="482"/>
      <c r="L32" s="42"/>
      <c r="M32" s="550"/>
      <c r="N32" s="363"/>
      <c r="O32" s="550"/>
    </row>
    <row r="33" spans="2:15" ht="13.5" customHeight="1" x14ac:dyDescent="0.2">
      <c r="B33" s="616" t="s">
        <v>257</v>
      </c>
      <c r="C33" s="616"/>
      <c r="D33" s="70"/>
      <c r="E33" s="400"/>
      <c r="F33" s="400"/>
      <c r="G33" s="400"/>
      <c r="H33" s="473"/>
      <c r="I33" s="80"/>
      <c r="J33" s="387"/>
      <c r="K33" s="484"/>
      <c r="M33" s="550"/>
      <c r="O33" s="550"/>
    </row>
    <row r="34" spans="2:15" ht="12.75" customHeight="1" x14ac:dyDescent="0.2">
      <c r="C34" s="428" t="s">
        <v>17</v>
      </c>
      <c r="D34" s="70"/>
      <c r="E34" s="400"/>
      <c r="F34" s="400"/>
      <c r="G34" s="400"/>
      <c r="H34" s="473"/>
      <c r="I34" s="80"/>
      <c r="J34" s="387"/>
      <c r="K34" s="484"/>
      <c r="M34" s="550"/>
      <c r="O34" s="550"/>
    </row>
    <row r="35" spans="2:15" s="60" customFormat="1" ht="12.75" customHeight="1" x14ac:dyDescent="0.2">
      <c r="B35" s="338"/>
      <c r="C35" s="73" t="s">
        <v>18</v>
      </c>
      <c r="D35" s="70"/>
      <c r="E35" s="400">
        <v>4654</v>
      </c>
      <c r="F35" s="400">
        <v>4905</v>
      </c>
      <c r="G35" s="400">
        <v>4995</v>
      </c>
      <c r="H35" s="473">
        <v>5039</v>
      </c>
      <c r="I35" s="80"/>
      <c r="J35" s="387"/>
      <c r="K35" s="484"/>
      <c r="M35" s="550"/>
      <c r="N35" s="363"/>
      <c r="O35" s="550"/>
    </row>
    <row r="36" spans="2:15" s="60" customFormat="1" ht="12.75" customHeight="1" x14ac:dyDescent="0.2">
      <c r="B36" s="338"/>
      <c r="C36" s="73" t="s">
        <v>19</v>
      </c>
      <c r="D36" s="70"/>
      <c r="E36" s="79">
        <v>286</v>
      </c>
      <c r="F36" s="79">
        <v>302</v>
      </c>
      <c r="G36" s="79">
        <v>314</v>
      </c>
      <c r="H36" s="474">
        <v>411</v>
      </c>
      <c r="I36" s="80"/>
      <c r="J36" s="387"/>
      <c r="K36" s="484"/>
      <c r="M36" s="550"/>
      <c r="N36" s="363"/>
      <c r="O36" s="550"/>
    </row>
    <row r="37" spans="2:15" s="60" customFormat="1" ht="12.75" customHeight="1" x14ac:dyDescent="0.2">
      <c r="B37" s="338"/>
      <c r="C37" s="73" t="s">
        <v>20</v>
      </c>
      <c r="D37" s="70"/>
      <c r="E37" s="400">
        <v>4940</v>
      </c>
      <c r="F37" s="400">
        <v>5207</v>
      </c>
      <c r="G37" s="400">
        <v>5309</v>
      </c>
      <c r="H37" s="473">
        <v>5450</v>
      </c>
      <c r="I37" s="80"/>
      <c r="J37" s="387"/>
      <c r="K37" s="484"/>
      <c r="M37" s="550"/>
      <c r="N37" s="363"/>
      <c r="O37" s="550"/>
    </row>
    <row r="38" spans="2:15" s="60" customFormat="1" ht="12.75" customHeight="1" x14ac:dyDescent="0.2">
      <c r="B38" s="338"/>
      <c r="C38" s="428" t="s">
        <v>46</v>
      </c>
      <c r="D38" s="70"/>
      <c r="E38" s="400"/>
      <c r="F38" s="400"/>
      <c r="G38" s="400"/>
      <c r="H38" s="473"/>
      <c r="I38" s="80"/>
      <c r="J38" s="387"/>
      <c r="K38" s="484"/>
      <c r="M38" s="550"/>
      <c r="N38" s="363"/>
      <c r="O38" s="550"/>
    </row>
    <row r="39" spans="2:15" s="60" customFormat="1" ht="12.75" customHeight="1" x14ac:dyDescent="0.2">
      <c r="B39" s="338"/>
      <c r="C39" s="73" t="s">
        <v>18</v>
      </c>
      <c r="D39" s="70"/>
      <c r="E39" s="400">
        <v>2005</v>
      </c>
      <c r="F39" s="400">
        <v>1757</v>
      </c>
      <c r="G39" s="400">
        <v>1699</v>
      </c>
      <c r="H39" s="473">
        <v>1492</v>
      </c>
      <c r="I39" s="80"/>
      <c r="J39" s="387"/>
      <c r="K39" s="484"/>
      <c r="M39" s="550"/>
      <c r="N39" s="363"/>
      <c r="O39" s="550"/>
    </row>
    <row r="40" spans="2:15" s="60" customFormat="1" ht="12.75" customHeight="1" x14ac:dyDescent="0.2">
      <c r="B40" s="338"/>
      <c r="C40" s="73" t="s">
        <v>19</v>
      </c>
      <c r="D40" s="70"/>
      <c r="E40" s="79">
        <v>951</v>
      </c>
      <c r="F40" s="79">
        <v>852</v>
      </c>
      <c r="G40" s="79">
        <v>796</v>
      </c>
      <c r="H40" s="474">
        <v>772</v>
      </c>
      <c r="I40" s="80"/>
      <c r="J40" s="387"/>
      <c r="K40" s="484"/>
      <c r="M40" s="550"/>
      <c r="N40" s="363"/>
      <c r="O40" s="550"/>
    </row>
    <row r="41" spans="2:15" s="60" customFormat="1" ht="12.75" customHeight="1" x14ac:dyDescent="0.2">
      <c r="B41" s="338"/>
      <c r="C41" s="73" t="s">
        <v>20</v>
      </c>
      <c r="D41" s="70"/>
      <c r="E41" s="400">
        <v>2956</v>
      </c>
      <c r="F41" s="400">
        <v>2609</v>
      </c>
      <c r="G41" s="400">
        <v>2495</v>
      </c>
      <c r="H41" s="473">
        <v>2264</v>
      </c>
      <c r="I41" s="80"/>
      <c r="J41" s="387"/>
      <c r="K41" s="484"/>
      <c r="M41" s="550"/>
      <c r="N41" s="363"/>
      <c r="O41" s="550"/>
    </row>
    <row r="42" spans="2:15" s="60" customFormat="1" ht="12.75" customHeight="1" x14ac:dyDescent="0.2">
      <c r="B42" s="338"/>
      <c r="C42" s="428" t="s">
        <v>22</v>
      </c>
      <c r="D42" s="70"/>
      <c r="E42" s="400">
        <v>955</v>
      </c>
      <c r="F42" s="400">
        <v>825</v>
      </c>
      <c r="G42" s="400">
        <v>677</v>
      </c>
      <c r="H42" s="473">
        <v>644</v>
      </c>
      <c r="I42" s="80"/>
      <c r="J42" s="387"/>
      <c r="K42" s="484"/>
      <c r="M42" s="550"/>
      <c r="N42" s="363"/>
      <c r="O42" s="550"/>
    </row>
    <row r="43" spans="2:15" s="60" customFormat="1" ht="12.75" customHeight="1" x14ac:dyDescent="0.2">
      <c r="B43" s="338"/>
      <c r="C43" s="428" t="s">
        <v>47</v>
      </c>
      <c r="D43" s="70"/>
      <c r="E43" s="400">
        <v>1484</v>
      </c>
      <c r="F43" s="400">
        <v>2153</v>
      </c>
      <c r="G43" s="400">
        <v>1988</v>
      </c>
      <c r="H43" s="473">
        <v>2751</v>
      </c>
      <c r="I43" s="80"/>
      <c r="J43" s="387"/>
      <c r="K43" s="484"/>
      <c r="M43" s="550"/>
      <c r="N43" s="363"/>
      <c r="O43" s="550"/>
    </row>
    <row r="44" spans="2:15" s="60" customFormat="1" ht="12.75" customHeight="1" x14ac:dyDescent="0.2">
      <c r="B44" s="338"/>
      <c r="C44" s="428" t="s">
        <v>24</v>
      </c>
      <c r="D44" s="70"/>
      <c r="E44" s="79">
        <v>514</v>
      </c>
      <c r="F44" s="79">
        <v>513</v>
      </c>
      <c r="G44" s="79">
        <v>522</v>
      </c>
      <c r="H44" s="474">
        <v>492</v>
      </c>
      <c r="I44" s="80"/>
      <c r="J44" s="387"/>
      <c r="K44" s="484"/>
      <c r="M44" s="550"/>
      <c r="N44" s="363"/>
      <c r="O44" s="550"/>
    </row>
    <row r="45" spans="2:15" s="60" customFormat="1" ht="12.75" customHeight="1" x14ac:dyDescent="0.2">
      <c r="B45" s="74"/>
      <c r="C45" s="75" t="s">
        <v>25</v>
      </c>
      <c r="D45" s="76"/>
      <c r="E45" s="401">
        <v>10849</v>
      </c>
      <c r="F45" s="401">
        <v>11307</v>
      </c>
      <c r="G45" s="401">
        <v>10991</v>
      </c>
      <c r="H45" s="475">
        <v>11601</v>
      </c>
      <c r="I45" s="81"/>
      <c r="J45" s="389">
        <v>-7.5</v>
      </c>
      <c r="K45" s="486">
        <v>-7.9</v>
      </c>
      <c r="M45" s="550"/>
      <c r="N45" s="363"/>
      <c r="O45" s="550"/>
    </row>
    <row r="46" spans="2:15" s="77" customFormat="1" ht="12.75" customHeight="1" x14ac:dyDescent="0.2">
      <c r="B46" s="338"/>
      <c r="C46" s="428" t="s">
        <v>48</v>
      </c>
      <c r="D46" s="70"/>
      <c r="E46" s="79">
        <v>797</v>
      </c>
      <c r="F46" s="79">
        <v>931</v>
      </c>
      <c r="G46" s="79">
        <v>788</v>
      </c>
      <c r="H46" s="474">
        <v>842</v>
      </c>
      <c r="I46" s="80"/>
      <c r="J46" s="387"/>
      <c r="K46" s="484"/>
      <c r="L46" s="42"/>
      <c r="M46" s="550"/>
      <c r="N46" s="363"/>
      <c r="O46" s="550"/>
    </row>
    <row r="47" spans="2:15" s="60" customFormat="1" ht="12.75" customHeight="1" x14ac:dyDescent="0.2">
      <c r="B47" s="74"/>
      <c r="C47" s="75" t="s">
        <v>16</v>
      </c>
      <c r="D47" s="76"/>
      <c r="E47" s="401">
        <v>11646</v>
      </c>
      <c r="F47" s="401">
        <v>12238</v>
      </c>
      <c r="G47" s="401">
        <v>11779</v>
      </c>
      <c r="H47" s="475">
        <v>12443</v>
      </c>
      <c r="I47" s="81"/>
      <c r="J47" s="388">
        <v>-7.7</v>
      </c>
      <c r="K47" s="485">
        <v>-8.9</v>
      </c>
      <c r="M47" s="550"/>
      <c r="N47" s="363"/>
      <c r="O47" s="550"/>
    </row>
    <row r="48" spans="2:15" s="77" customFormat="1" ht="12.75" customHeight="1" x14ac:dyDescent="0.2">
      <c r="B48" s="338"/>
      <c r="C48" s="428" t="s">
        <v>49</v>
      </c>
      <c r="D48" s="70"/>
      <c r="E48" s="400">
        <v>-2710</v>
      </c>
      <c r="F48" s="400">
        <v>-2891</v>
      </c>
      <c r="G48" s="400">
        <v>-2702</v>
      </c>
      <c r="H48" s="473">
        <v>-2755</v>
      </c>
      <c r="I48" s="80"/>
      <c r="J48" s="387"/>
      <c r="K48" s="484"/>
      <c r="L48" s="42"/>
      <c r="M48" s="550"/>
      <c r="N48" s="363"/>
      <c r="O48" s="550"/>
    </row>
    <row r="49" spans="2:15" s="60" customFormat="1" ht="12.75" customHeight="1" x14ac:dyDescent="0.2">
      <c r="B49" s="338"/>
      <c r="C49" s="618" t="s">
        <v>50</v>
      </c>
      <c r="D49" s="618"/>
      <c r="E49" s="80">
        <v>-2771</v>
      </c>
      <c r="F49" s="80">
        <v>-2882</v>
      </c>
      <c r="G49" s="80">
        <v>-2876</v>
      </c>
      <c r="H49" s="473">
        <v>-3241</v>
      </c>
      <c r="I49" s="80"/>
      <c r="J49" s="387"/>
      <c r="K49" s="484"/>
      <c r="M49" s="550"/>
      <c r="N49" s="363"/>
      <c r="O49" s="550"/>
    </row>
    <row r="50" spans="2:15" s="60" customFormat="1" ht="12.75" customHeight="1" x14ac:dyDescent="0.2">
      <c r="B50" s="338"/>
      <c r="C50" s="618" t="s">
        <v>51</v>
      </c>
      <c r="D50" s="618"/>
      <c r="E50" s="402">
        <v>-2617</v>
      </c>
      <c r="F50" s="402">
        <v>-2831</v>
      </c>
      <c r="G50" s="402">
        <v>-2821</v>
      </c>
      <c r="H50" s="473">
        <v>-3006</v>
      </c>
      <c r="I50" s="80"/>
      <c r="J50" s="387"/>
      <c r="K50" s="484"/>
      <c r="M50" s="550"/>
      <c r="N50" s="363"/>
      <c r="O50" s="550"/>
    </row>
    <row r="51" spans="2:15" s="60" customFormat="1" ht="12.75" customHeight="1" x14ac:dyDescent="0.2">
      <c r="B51" s="74"/>
      <c r="C51" s="75" t="s">
        <v>52</v>
      </c>
      <c r="D51" s="76"/>
      <c r="E51" s="401">
        <v>3548</v>
      </c>
      <c r="F51" s="401">
        <v>3634</v>
      </c>
      <c r="G51" s="401">
        <v>3380</v>
      </c>
      <c r="H51" s="476">
        <v>3441</v>
      </c>
      <c r="I51" s="81"/>
      <c r="J51" s="388">
        <v>-12</v>
      </c>
      <c r="K51" s="485">
        <v>-21.6</v>
      </c>
      <c r="M51" s="550"/>
      <c r="N51" s="363"/>
      <c r="O51" s="550"/>
    </row>
    <row r="52" spans="2:15" s="77" customFormat="1" ht="12.75" customHeight="1" x14ac:dyDescent="0.2">
      <c r="B52" s="74"/>
      <c r="C52" s="428" t="s">
        <v>53</v>
      </c>
      <c r="D52" s="76"/>
      <c r="E52" s="400"/>
      <c r="F52" s="400"/>
      <c r="G52" s="400"/>
      <c r="H52" s="473"/>
      <c r="I52" s="81"/>
      <c r="J52" s="387"/>
      <c r="K52" s="484"/>
      <c r="L52" s="42"/>
      <c r="M52" s="550"/>
      <c r="N52" s="363"/>
      <c r="O52" s="550"/>
    </row>
    <row r="53" spans="2:15" s="42" customFormat="1" ht="12.75" customHeight="1" x14ac:dyDescent="0.2">
      <c r="B53" s="338"/>
      <c r="C53" s="78" t="s">
        <v>54</v>
      </c>
      <c r="D53" s="70"/>
      <c r="E53" s="400">
        <v>-3</v>
      </c>
      <c r="F53" s="400">
        <v>-3</v>
      </c>
      <c r="G53" s="400">
        <v>-3</v>
      </c>
      <c r="H53" s="473">
        <v>-17</v>
      </c>
      <c r="I53" s="80"/>
      <c r="J53" s="387"/>
      <c r="K53" s="484"/>
      <c r="M53" s="550"/>
      <c r="N53" s="363"/>
      <c r="O53" s="550"/>
    </row>
    <row r="54" spans="2:15" s="60" customFormat="1" ht="12.75" customHeight="1" x14ac:dyDescent="0.2">
      <c r="B54" s="338"/>
      <c r="C54" s="78" t="s">
        <v>55</v>
      </c>
      <c r="D54" s="70"/>
      <c r="E54" s="400">
        <v>-467</v>
      </c>
      <c r="F54" s="400">
        <v>-495</v>
      </c>
      <c r="G54" s="400">
        <v>-524</v>
      </c>
      <c r="H54" s="473">
        <v>-542</v>
      </c>
      <c r="I54" s="80"/>
      <c r="J54" s="387"/>
      <c r="K54" s="484"/>
      <c r="M54" s="550"/>
      <c r="N54" s="363"/>
      <c r="O54" s="550"/>
    </row>
    <row r="55" spans="2:15" s="60" customFormat="1" ht="12.75" customHeight="1" x14ac:dyDescent="0.2">
      <c r="B55" s="338"/>
      <c r="C55" s="78" t="s">
        <v>56</v>
      </c>
      <c r="D55" s="70"/>
      <c r="E55" s="400">
        <v>-1500</v>
      </c>
      <c r="F55" s="400">
        <v>-1714</v>
      </c>
      <c r="G55" s="400">
        <v>-1659</v>
      </c>
      <c r="H55" s="473">
        <v>-2030</v>
      </c>
      <c r="I55" s="80"/>
      <c r="J55" s="387"/>
      <c r="K55" s="484"/>
      <c r="M55" s="550"/>
      <c r="N55" s="363"/>
      <c r="O55" s="550"/>
    </row>
    <row r="56" spans="2:15" s="60" customFormat="1" ht="12.75" customHeight="1" x14ac:dyDescent="0.2">
      <c r="B56" s="338"/>
      <c r="C56" s="428" t="s">
        <v>237</v>
      </c>
      <c r="D56" s="70"/>
      <c r="E56" s="400">
        <v>433</v>
      </c>
      <c r="F56" s="79">
        <v>310</v>
      </c>
      <c r="G56" s="400">
        <v>268</v>
      </c>
      <c r="H56" s="473">
        <v>20</v>
      </c>
      <c r="I56" s="80"/>
      <c r="J56" s="387"/>
      <c r="K56" s="484"/>
      <c r="M56" s="550"/>
      <c r="N56" s="363"/>
      <c r="O56" s="550"/>
    </row>
    <row r="57" spans="2:15" s="60" customFormat="1" ht="12.75" customHeight="1" thickBot="1" x14ac:dyDescent="0.25">
      <c r="B57" s="74"/>
      <c r="C57" s="75" t="s">
        <v>58</v>
      </c>
      <c r="D57" s="76"/>
      <c r="E57" s="404">
        <v>2011</v>
      </c>
      <c r="F57" s="404">
        <v>1732</v>
      </c>
      <c r="G57" s="404">
        <v>1462</v>
      </c>
      <c r="H57" s="478">
        <v>872</v>
      </c>
      <c r="I57" s="81"/>
      <c r="J57" s="388">
        <v>-31.1</v>
      </c>
      <c r="K57" s="485">
        <v>-48</v>
      </c>
      <c r="M57" s="550"/>
      <c r="N57" s="363"/>
      <c r="O57" s="550"/>
    </row>
    <row r="58" spans="2:15" s="77" customFormat="1" ht="12.75" customHeight="1" thickTop="1" x14ac:dyDescent="0.2">
      <c r="B58" s="338"/>
      <c r="C58" s="338"/>
      <c r="D58" s="70"/>
      <c r="E58" s="405"/>
      <c r="F58" s="405"/>
      <c r="G58" s="405"/>
      <c r="H58" s="473"/>
      <c r="I58" s="85"/>
      <c r="J58" s="387"/>
      <c r="K58" s="484"/>
      <c r="L58" s="42"/>
      <c r="M58" s="550"/>
      <c r="N58" s="363"/>
      <c r="O58" s="550"/>
    </row>
    <row r="59" spans="2:15" s="60" customFormat="1" ht="12.75" customHeight="1" x14ac:dyDescent="0.2">
      <c r="B59" s="74"/>
      <c r="C59" s="75" t="s">
        <v>59</v>
      </c>
      <c r="D59" s="76"/>
      <c r="E59" s="86">
        <v>0.30499999999999999</v>
      </c>
      <c r="F59" s="86">
        <v>0.29699999999999999</v>
      </c>
      <c r="G59" s="86">
        <v>0.28699999999999998</v>
      </c>
      <c r="H59" s="477">
        <v>0.27700000000000002</v>
      </c>
      <c r="I59" s="394"/>
      <c r="J59" s="388"/>
      <c r="K59" s="485"/>
      <c r="M59" s="550"/>
      <c r="N59" s="363"/>
      <c r="O59" s="550"/>
    </row>
    <row r="60" spans="2:15" s="42" customFormat="1" ht="12.75" customHeight="1" x14ac:dyDescent="0.2">
      <c r="B60" s="338"/>
      <c r="C60" s="78" t="s">
        <v>60</v>
      </c>
      <c r="D60" s="70"/>
      <c r="E60" s="400">
        <v>1158</v>
      </c>
      <c r="F60" s="400">
        <v>1886</v>
      </c>
      <c r="G60" s="400">
        <v>1383</v>
      </c>
      <c r="H60" s="473">
        <v>2351</v>
      </c>
      <c r="I60" s="80"/>
      <c r="J60" s="387"/>
      <c r="K60" s="484"/>
      <c r="M60" s="550"/>
      <c r="N60" s="363"/>
      <c r="O60" s="550"/>
    </row>
    <row r="61" spans="2:15" s="60" customFormat="1" ht="12.75" customHeight="1" x14ac:dyDescent="0.2">
      <c r="B61" s="338"/>
      <c r="C61" s="338"/>
      <c r="D61" s="70"/>
      <c r="E61" s="400"/>
      <c r="F61" s="400"/>
      <c r="G61" s="400"/>
      <c r="H61" s="473"/>
      <c r="I61" s="80"/>
      <c r="J61" s="387"/>
      <c r="K61" s="484"/>
      <c r="M61" s="550"/>
      <c r="N61" s="363"/>
      <c r="O61" s="550"/>
    </row>
    <row r="62" spans="2:15" s="338" customFormat="1" ht="12.75" customHeight="1" x14ac:dyDescent="0.2">
      <c r="B62" s="616" t="s">
        <v>26</v>
      </c>
      <c r="C62" s="617"/>
      <c r="D62" s="70"/>
      <c r="E62" s="400"/>
      <c r="F62" s="400"/>
      <c r="G62" s="400"/>
      <c r="H62" s="473"/>
      <c r="I62" s="80"/>
      <c r="J62" s="387"/>
      <c r="K62" s="484"/>
      <c r="L62" s="434"/>
      <c r="M62" s="550"/>
      <c r="N62" s="363"/>
      <c r="O62" s="550"/>
    </row>
    <row r="63" spans="2:15" ht="12.75" customHeight="1" x14ac:dyDescent="0.25">
      <c r="B63" s="434"/>
      <c r="C63" s="428" t="s">
        <v>17</v>
      </c>
      <c r="D63" s="17"/>
      <c r="E63" s="399"/>
      <c r="F63" s="399"/>
      <c r="G63" s="399"/>
      <c r="H63" s="473"/>
      <c r="I63" s="80"/>
      <c r="J63" s="387"/>
      <c r="K63" s="484"/>
      <c r="M63" s="550"/>
      <c r="O63" s="550"/>
    </row>
    <row r="64" spans="2:15" ht="12.75" customHeight="1" x14ac:dyDescent="0.2">
      <c r="B64" s="434"/>
      <c r="C64" s="73" t="s">
        <v>18</v>
      </c>
      <c r="D64" s="17"/>
      <c r="E64" s="400">
        <v>1610</v>
      </c>
      <c r="F64" s="400">
        <v>1726</v>
      </c>
      <c r="G64" s="400">
        <v>1767</v>
      </c>
      <c r="H64" s="473">
        <v>1736</v>
      </c>
      <c r="I64" s="80"/>
      <c r="J64" s="387"/>
      <c r="K64" s="484"/>
      <c r="M64" s="550"/>
      <c r="O64" s="550"/>
    </row>
    <row r="65" spans="2:15" ht="12.75" customHeight="1" x14ac:dyDescent="0.2">
      <c r="B65" s="434"/>
      <c r="C65" s="73" t="s">
        <v>19</v>
      </c>
      <c r="D65" s="17"/>
      <c r="E65" s="79">
        <v>41</v>
      </c>
      <c r="F65" s="79">
        <v>55</v>
      </c>
      <c r="G65" s="79">
        <v>67</v>
      </c>
      <c r="H65" s="474">
        <v>74</v>
      </c>
      <c r="I65" s="80"/>
      <c r="J65" s="387"/>
      <c r="K65" s="484"/>
      <c r="M65" s="550"/>
      <c r="O65" s="550"/>
    </row>
    <row r="66" spans="2:15" ht="12.75" customHeight="1" x14ac:dyDescent="0.2">
      <c r="B66" s="434"/>
      <c r="C66" s="73" t="s">
        <v>20</v>
      </c>
      <c r="D66" s="17"/>
      <c r="E66" s="400">
        <f>SUM(E64:E65)</f>
        <v>1651</v>
      </c>
      <c r="F66" s="400">
        <f t="shared" ref="F66:H66" si="0">SUM(F64:F65)</f>
        <v>1781</v>
      </c>
      <c r="G66" s="400">
        <f t="shared" si="0"/>
        <v>1834</v>
      </c>
      <c r="H66" s="473">
        <f t="shared" si="0"/>
        <v>1810</v>
      </c>
      <c r="I66" s="80"/>
      <c r="J66" s="387"/>
      <c r="K66" s="484"/>
      <c r="M66" s="550"/>
      <c r="O66" s="550"/>
    </row>
    <row r="67" spans="2:15" ht="12.75" customHeight="1" x14ac:dyDescent="0.2">
      <c r="B67" s="434"/>
      <c r="C67" s="428" t="s">
        <v>46</v>
      </c>
      <c r="D67" s="17"/>
      <c r="E67" s="400"/>
      <c r="F67" s="400"/>
      <c r="G67" s="400"/>
      <c r="H67" s="473"/>
      <c r="I67" s="80"/>
      <c r="J67" s="387"/>
      <c r="K67" s="484"/>
      <c r="M67" s="550"/>
      <c r="O67" s="550"/>
    </row>
    <row r="68" spans="2:15" ht="12.75" customHeight="1" x14ac:dyDescent="0.2">
      <c r="B68" s="434"/>
      <c r="C68" s="73" t="s">
        <v>18</v>
      </c>
      <c r="D68" s="17"/>
      <c r="E68" s="400">
        <v>485</v>
      </c>
      <c r="F68" s="400">
        <v>403</v>
      </c>
      <c r="G68" s="400">
        <v>394</v>
      </c>
      <c r="H68" s="473">
        <v>310</v>
      </c>
      <c r="I68" s="80"/>
      <c r="J68" s="387"/>
      <c r="K68" s="484"/>
      <c r="M68" s="550"/>
      <c r="O68" s="550"/>
    </row>
    <row r="69" spans="2:15" ht="12.75" customHeight="1" x14ac:dyDescent="0.2">
      <c r="B69" s="434"/>
      <c r="C69" s="73" t="s">
        <v>19</v>
      </c>
      <c r="D69" s="17"/>
      <c r="E69" s="79">
        <v>247</v>
      </c>
      <c r="F69" s="79">
        <v>219</v>
      </c>
      <c r="G69" s="79">
        <v>213</v>
      </c>
      <c r="H69" s="474">
        <v>174</v>
      </c>
      <c r="I69" s="80"/>
      <c r="J69" s="387"/>
      <c r="K69" s="484"/>
      <c r="M69" s="550"/>
      <c r="O69" s="550"/>
    </row>
    <row r="70" spans="2:15" ht="12.75" customHeight="1" x14ac:dyDescent="0.2">
      <c r="B70" s="434"/>
      <c r="C70" s="73" t="s">
        <v>20</v>
      </c>
      <c r="D70" s="17"/>
      <c r="E70" s="400">
        <f>SUM(E68:E69)</f>
        <v>732</v>
      </c>
      <c r="F70" s="400">
        <f t="shared" ref="F70:H70" si="1">SUM(F68:F69)</f>
        <v>622</v>
      </c>
      <c r="G70" s="400">
        <f t="shared" si="1"/>
        <v>607</v>
      </c>
      <c r="H70" s="473">
        <f t="shared" si="1"/>
        <v>484</v>
      </c>
      <c r="I70" s="80"/>
      <c r="J70" s="387"/>
      <c r="K70" s="484"/>
      <c r="M70" s="550"/>
      <c r="O70" s="550"/>
    </row>
    <row r="71" spans="2:15" ht="12.75" customHeight="1" x14ac:dyDescent="0.2">
      <c r="B71" s="434"/>
      <c r="C71" s="428" t="s">
        <v>22</v>
      </c>
      <c r="D71" s="17"/>
      <c r="E71" s="400">
        <v>207</v>
      </c>
      <c r="F71" s="400">
        <v>181</v>
      </c>
      <c r="G71" s="400">
        <v>156</v>
      </c>
      <c r="H71" s="473">
        <v>140</v>
      </c>
      <c r="I71" s="80"/>
      <c r="J71" s="387"/>
      <c r="K71" s="484"/>
      <c r="M71" s="550"/>
      <c r="O71" s="550"/>
    </row>
    <row r="72" spans="2:15" ht="12.75" customHeight="1" x14ac:dyDescent="0.2">
      <c r="B72" s="434"/>
      <c r="C72" s="428" t="s">
        <v>47</v>
      </c>
      <c r="D72" s="17"/>
      <c r="E72" s="400">
        <v>848</v>
      </c>
      <c r="F72" s="400">
        <v>864</v>
      </c>
      <c r="G72" s="400">
        <v>851</v>
      </c>
      <c r="H72" s="473">
        <v>1508</v>
      </c>
      <c r="I72" s="80"/>
      <c r="J72" s="387"/>
      <c r="K72" s="484"/>
      <c r="M72" s="550"/>
      <c r="O72" s="550"/>
    </row>
    <row r="73" spans="2:15" ht="12.75" customHeight="1" x14ac:dyDescent="0.2">
      <c r="B73" s="434"/>
      <c r="C73" s="428" t="s">
        <v>24</v>
      </c>
      <c r="D73" s="17"/>
      <c r="E73" s="79">
        <v>190</v>
      </c>
      <c r="F73" s="79">
        <v>199</v>
      </c>
      <c r="G73" s="79">
        <v>183</v>
      </c>
      <c r="H73" s="474">
        <v>166</v>
      </c>
      <c r="I73" s="80"/>
      <c r="J73" s="387"/>
      <c r="K73" s="484"/>
      <c r="M73" s="550"/>
      <c r="O73" s="550"/>
    </row>
    <row r="74" spans="2:15" ht="12.75" customHeight="1" x14ac:dyDescent="0.2">
      <c r="B74" s="74"/>
      <c r="C74" s="75" t="s">
        <v>25</v>
      </c>
      <c r="D74" s="76"/>
      <c r="E74" s="406">
        <f>SUM(E66,E70,E71,E72,E73)</f>
        <v>3628</v>
      </c>
      <c r="F74" s="406">
        <f t="shared" ref="F74:H74" si="2">SUM(F66,F70,F71,F72,F73)</f>
        <v>3647</v>
      </c>
      <c r="G74" s="406">
        <f t="shared" si="2"/>
        <v>3631</v>
      </c>
      <c r="H74" s="475">
        <f t="shared" si="2"/>
        <v>4108</v>
      </c>
      <c r="I74" s="81"/>
      <c r="J74" s="388">
        <v>-5.6</v>
      </c>
      <c r="K74" s="485">
        <v>-6.8</v>
      </c>
      <c r="M74" s="550"/>
      <c r="O74" s="550"/>
    </row>
    <row r="75" spans="2:15" s="77" customFormat="1" ht="12.75" customHeight="1" x14ac:dyDescent="0.2">
      <c r="B75" s="434"/>
      <c r="C75" s="82" t="s">
        <v>48</v>
      </c>
      <c r="D75" s="17"/>
      <c r="E75" s="79">
        <v>263</v>
      </c>
      <c r="F75" s="79">
        <v>319</v>
      </c>
      <c r="G75" s="79">
        <v>269</v>
      </c>
      <c r="H75" s="474">
        <v>264</v>
      </c>
      <c r="I75" s="80"/>
      <c r="J75" s="387"/>
      <c r="K75" s="484"/>
      <c r="L75" s="42"/>
      <c r="M75" s="550"/>
      <c r="N75" s="363"/>
      <c r="O75" s="550"/>
    </row>
    <row r="76" spans="2:15" ht="12.75" customHeight="1" x14ac:dyDescent="0.2">
      <c r="B76" s="74"/>
      <c r="C76" s="75" t="s">
        <v>16</v>
      </c>
      <c r="D76" s="76"/>
      <c r="E76" s="406">
        <f>SUM(E74:E75)</f>
        <v>3891</v>
      </c>
      <c r="F76" s="406">
        <f t="shared" ref="F76:H76" si="3">SUM(F74:F75)</f>
        <v>3966</v>
      </c>
      <c r="G76" s="406">
        <f t="shared" si="3"/>
        <v>3900</v>
      </c>
      <c r="H76" s="475">
        <f t="shared" si="3"/>
        <v>4372</v>
      </c>
      <c r="I76" s="81"/>
      <c r="J76" s="388">
        <v>-5.5</v>
      </c>
      <c r="K76" s="485">
        <v>-8.6</v>
      </c>
      <c r="M76" s="550"/>
      <c r="O76" s="550"/>
    </row>
    <row r="77" spans="2:15" s="77" customFormat="1" ht="12.75" customHeight="1" x14ac:dyDescent="0.2">
      <c r="B77" s="434"/>
      <c r="C77" s="82" t="s">
        <v>49</v>
      </c>
      <c r="D77" s="17"/>
      <c r="E77" s="400">
        <v>-837</v>
      </c>
      <c r="F77" s="400">
        <v>-895</v>
      </c>
      <c r="G77" s="400">
        <v>-858</v>
      </c>
      <c r="H77" s="473">
        <v>-965</v>
      </c>
      <c r="I77" s="80"/>
      <c r="J77" s="387"/>
      <c r="K77" s="484"/>
      <c r="L77" s="42"/>
      <c r="M77" s="550"/>
      <c r="N77" s="363"/>
      <c r="O77" s="550"/>
    </row>
    <row r="78" spans="2:15" ht="12.75" customHeight="1" x14ac:dyDescent="0.2">
      <c r="B78" s="434"/>
      <c r="C78" s="618" t="s">
        <v>50</v>
      </c>
      <c r="D78" s="619"/>
      <c r="E78" s="80">
        <v>-880</v>
      </c>
      <c r="F78" s="80">
        <v>-899</v>
      </c>
      <c r="G78" s="80">
        <v>-923</v>
      </c>
      <c r="H78" s="473">
        <v>-1038</v>
      </c>
      <c r="I78" s="80"/>
      <c r="J78" s="387"/>
      <c r="K78" s="484"/>
      <c r="M78" s="550"/>
      <c r="O78" s="550"/>
    </row>
    <row r="79" spans="2:15" ht="12.75" customHeight="1" x14ac:dyDescent="0.2">
      <c r="B79" s="434"/>
      <c r="C79" s="618" t="s">
        <v>51</v>
      </c>
      <c r="D79" s="619"/>
      <c r="E79" s="402">
        <v>-751</v>
      </c>
      <c r="F79" s="402">
        <v>-764</v>
      </c>
      <c r="G79" s="402">
        <v>-791</v>
      </c>
      <c r="H79" s="473">
        <v>-999</v>
      </c>
      <c r="I79" s="80"/>
      <c r="J79" s="387"/>
      <c r="K79" s="484"/>
      <c r="M79" s="550"/>
      <c r="O79" s="550"/>
    </row>
    <row r="80" spans="2:15" ht="12.75" customHeight="1" x14ac:dyDescent="0.2">
      <c r="B80" s="74"/>
      <c r="C80" s="75" t="s">
        <v>52</v>
      </c>
      <c r="D80" s="76"/>
      <c r="E80" s="407">
        <f>SUM(E76:E79)</f>
        <v>1423</v>
      </c>
      <c r="F80" s="407">
        <f t="shared" ref="F80:H80" si="4">SUM(F76:F79)</f>
        <v>1408</v>
      </c>
      <c r="G80" s="407">
        <f t="shared" si="4"/>
        <v>1328</v>
      </c>
      <c r="H80" s="476">
        <f t="shared" si="4"/>
        <v>1370</v>
      </c>
      <c r="I80" s="81"/>
      <c r="J80" s="388">
        <v>-12.6</v>
      </c>
      <c r="K80" s="485">
        <v>-24.1</v>
      </c>
      <c r="M80" s="550"/>
      <c r="O80" s="550"/>
    </row>
    <row r="81" spans="2:15" s="77" customFormat="1" ht="12.75" customHeight="1" x14ac:dyDescent="0.2">
      <c r="B81" s="21"/>
      <c r="C81" s="82" t="s">
        <v>53</v>
      </c>
      <c r="D81" s="83"/>
      <c r="E81" s="400"/>
      <c r="F81" s="400"/>
      <c r="G81" s="400"/>
      <c r="H81" s="473"/>
      <c r="I81" s="81"/>
      <c r="J81" s="387"/>
      <c r="K81" s="484"/>
      <c r="L81" s="42"/>
      <c r="M81" s="550"/>
      <c r="N81" s="363"/>
      <c r="O81" s="550"/>
    </row>
    <row r="82" spans="2:15" s="77" customFormat="1" ht="12.75" customHeight="1" x14ac:dyDescent="0.2">
      <c r="B82" s="434"/>
      <c r="C82" s="84" t="s">
        <v>54</v>
      </c>
      <c r="D82" s="17"/>
      <c r="E82" s="400">
        <v>0</v>
      </c>
      <c r="F82" s="400">
        <v>0</v>
      </c>
      <c r="G82" s="400">
        <v>0</v>
      </c>
      <c r="H82" s="473">
        <v>0</v>
      </c>
      <c r="I82" s="80"/>
      <c r="J82" s="387"/>
      <c r="K82" s="484"/>
      <c r="L82" s="42"/>
      <c r="M82" s="550"/>
      <c r="N82" s="363"/>
      <c r="O82" s="550"/>
    </row>
    <row r="83" spans="2:15" ht="12.75" customHeight="1" x14ac:dyDescent="0.2">
      <c r="B83" s="434"/>
      <c r="C83" s="78" t="s">
        <v>55</v>
      </c>
      <c r="D83" s="17"/>
      <c r="E83" s="400">
        <v>-241</v>
      </c>
      <c r="F83" s="400">
        <v>-250</v>
      </c>
      <c r="G83" s="400">
        <v>-256</v>
      </c>
      <c r="H83" s="473">
        <v>-251</v>
      </c>
      <c r="I83" s="80"/>
      <c r="J83" s="387"/>
      <c r="K83" s="484"/>
      <c r="M83" s="550"/>
      <c r="O83" s="550"/>
    </row>
    <row r="84" spans="2:15" ht="12.75" customHeight="1" x14ac:dyDescent="0.2">
      <c r="B84" s="434"/>
      <c r="C84" s="84" t="s">
        <v>56</v>
      </c>
      <c r="D84" s="17"/>
      <c r="E84" s="400">
        <v>-429</v>
      </c>
      <c r="F84" s="400">
        <v>-510</v>
      </c>
      <c r="G84" s="400">
        <v>-483</v>
      </c>
      <c r="H84" s="473">
        <v>-791</v>
      </c>
      <c r="I84" s="80"/>
      <c r="J84" s="387"/>
      <c r="K84" s="484"/>
      <c r="M84" s="550"/>
      <c r="O84" s="550"/>
    </row>
    <row r="85" spans="2:15" ht="12.75" customHeight="1" x14ac:dyDescent="0.2">
      <c r="B85" s="434"/>
      <c r="C85" s="428" t="s">
        <v>237</v>
      </c>
      <c r="D85" s="17"/>
      <c r="E85" s="79">
        <v>0</v>
      </c>
      <c r="F85" s="79">
        <v>0</v>
      </c>
      <c r="G85" s="79">
        <v>0</v>
      </c>
      <c r="H85" s="473">
        <v>1</v>
      </c>
      <c r="I85" s="80"/>
      <c r="J85" s="387"/>
      <c r="K85" s="484"/>
      <c r="M85" s="550"/>
      <c r="O85" s="550"/>
    </row>
    <row r="86" spans="2:15" ht="12.75" customHeight="1" thickBot="1" x14ac:dyDescent="0.25">
      <c r="B86" s="74"/>
      <c r="C86" s="75" t="s">
        <v>58</v>
      </c>
      <c r="D86" s="76"/>
      <c r="E86" s="404">
        <f>SUM(E80:E85)</f>
        <v>753</v>
      </c>
      <c r="F86" s="404">
        <f t="shared" ref="F86:H86" si="5">SUM(F80:F85)</f>
        <v>648</v>
      </c>
      <c r="G86" s="404">
        <f t="shared" si="5"/>
        <v>589</v>
      </c>
      <c r="H86" s="478">
        <f t="shared" si="5"/>
        <v>329</v>
      </c>
      <c r="I86" s="81"/>
      <c r="J86" s="388">
        <v>-27</v>
      </c>
      <c r="K86" s="485">
        <v>-47.1</v>
      </c>
      <c r="M86" s="550"/>
      <c r="O86" s="550"/>
    </row>
    <row r="87" spans="2:15" s="77" customFormat="1" ht="12.75" customHeight="1" thickTop="1" x14ac:dyDescent="0.2">
      <c r="B87" s="434"/>
      <c r="C87" s="434"/>
      <c r="D87" s="17"/>
      <c r="E87" s="405"/>
      <c r="F87" s="405"/>
      <c r="G87" s="405"/>
      <c r="H87" s="479"/>
      <c r="I87" s="85"/>
      <c r="J87" s="387"/>
      <c r="K87" s="484"/>
      <c r="L87" s="42"/>
      <c r="M87" s="550"/>
      <c r="N87" s="363"/>
      <c r="O87" s="550"/>
    </row>
    <row r="88" spans="2:15" ht="12.75" customHeight="1" x14ac:dyDescent="0.2">
      <c r="B88" s="21"/>
      <c r="C88" s="75" t="s">
        <v>59</v>
      </c>
      <c r="D88" s="83"/>
      <c r="E88" s="86">
        <f t="shared" ref="E88:F88" si="6">ROUND(E80/E76,3)</f>
        <v>0.36599999999999999</v>
      </c>
      <c r="F88" s="86">
        <f t="shared" si="6"/>
        <v>0.35499999999999998</v>
      </c>
      <c r="G88" s="86">
        <f>ROUND(G80/G76,3)</f>
        <v>0.34100000000000003</v>
      </c>
      <c r="H88" s="477">
        <f t="shared" ref="H88" si="7">ROUND(H80/H76,3)</f>
        <v>0.313</v>
      </c>
      <c r="I88" s="86"/>
      <c r="J88" s="388"/>
      <c r="K88" s="485"/>
      <c r="M88" s="550"/>
      <c r="O88" s="550"/>
    </row>
    <row r="89" spans="2:15" s="77" customFormat="1" ht="12.75" customHeight="1" x14ac:dyDescent="0.2">
      <c r="B89" s="434"/>
      <c r="C89" s="84" t="s">
        <v>60</v>
      </c>
      <c r="D89" s="17"/>
      <c r="E89" s="400">
        <v>445</v>
      </c>
      <c r="F89" s="400">
        <v>628</v>
      </c>
      <c r="G89" s="400">
        <v>565</v>
      </c>
      <c r="H89" s="473">
        <v>747</v>
      </c>
      <c r="I89" s="80"/>
      <c r="J89" s="387"/>
      <c r="K89" s="484"/>
      <c r="L89" s="42"/>
      <c r="M89" s="550"/>
      <c r="N89" s="363"/>
      <c r="O89" s="550"/>
    </row>
    <row r="90" spans="2:15" ht="12.75" customHeight="1" x14ac:dyDescent="0.2">
      <c r="C90" s="338"/>
      <c r="D90" s="70"/>
      <c r="E90" s="400"/>
      <c r="F90" s="400"/>
      <c r="G90" s="400"/>
      <c r="H90" s="473"/>
      <c r="I90" s="80"/>
      <c r="J90" s="387"/>
      <c r="K90" s="484"/>
      <c r="M90" s="550"/>
      <c r="O90" s="550"/>
    </row>
    <row r="91" spans="2:15" ht="12.75" customHeight="1" x14ac:dyDescent="0.2">
      <c r="B91" s="616" t="s">
        <v>298</v>
      </c>
      <c r="C91" s="617"/>
      <c r="D91" s="70"/>
      <c r="E91" s="400"/>
      <c r="F91" s="400"/>
      <c r="G91" s="400"/>
      <c r="H91" s="473"/>
      <c r="I91" s="80"/>
      <c r="J91" s="387"/>
      <c r="K91" s="484"/>
      <c r="M91" s="550"/>
      <c r="O91" s="550"/>
    </row>
    <row r="92" spans="2:15" ht="12.75" customHeight="1" x14ac:dyDescent="0.2">
      <c r="C92" s="428" t="s">
        <v>17</v>
      </c>
      <c r="D92" s="70"/>
      <c r="E92" s="400"/>
      <c r="F92" s="400"/>
      <c r="G92" s="400"/>
      <c r="H92" s="473"/>
      <c r="I92" s="80"/>
      <c r="J92" s="387"/>
      <c r="K92" s="484"/>
      <c r="M92" s="550"/>
      <c r="O92" s="550"/>
    </row>
    <row r="93" spans="2:15" ht="12.75" customHeight="1" x14ac:dyDescent="0.2">
      <c r="C93" s="73" t="s">
        <v>18</v>
      </c>
      <c r="D93" s="70"/>
      <c r="E93" s="400">
        <v>0</v>
      </c>
      <c r="F93" s="400">
        <v>0</v>
      </c>
      <c r="G93" s="400">
        <v>0</v>
      </c>
      <c r="H93" s="473">
        <v>97</v>
      </c>
      <c r="I93" s="80"/>
      <c r="J93" s="387"/>
      <c r="K93" s="484"/>
      <c r="M93" s="550"/>
      <c r="O93" s="550"/>
    </row>
    <row r="94" spans="2:15" ht="12.75" customHeight="1" x14ac:dyDescent="0.2">
      <c r="C94" s="73" t="s">
        <v>19</v>
      </c>
      <c r="D94" s="70"/>
      <c r="E94" s="79">
        <v>0</v>
      </c>
      <c r="F94" s="79">
        <v>0</v>
      </c>
      <c r="G94" s="79">
        <v>0</v>
      </c>
      <c r="H94" s="474">
        <v>113</v>
      </c>
      <c r="I94" s="80"/>
      <c r="J94" s="387"/>
      <c r="K94" s="484"/>
      <c r="M94" s="550"/>
      <c r="O94" s="550"/>
    </row>
    <row r="95" spans="2:15" ht="12.75" customHeight="1" x14ac:dyDescent="0.2">
      <c r="C95" s="73" t="s">
        <v>20</v>
      </c>
      <c r="D95" s="70"/>
      <c r="E95" s="400">
        <v>0</v>
      </c>
      <c r="F95" s="400">
        <v>0</v>
      </c>
      <c r="G95" s="400">
        <v>0</v>
      </c>
      <c r="H95" s="473">
        <v>210</v>
      </c>
      <c r="I95" s="80"/>
      <c r="J95" s="387"/>
      <c r="K95" s="484"/>
      <c r="M95" s="550"/>
      <c r="O95" s="550"/>
    </row>
    <row r="96" spans="2:15" ht="12.75" customHeight="1" x14ac:dyDescent="0.2">
      <c r="C96" s="428" t="s">
        <v>46</v>
      </c>
      <c r="D96" s="70"/>
      <c r="E96" s="400"/>
      <c r="F96" s="400"/>
      <c r="G96" s="400"/>
      <c r="H96" s="473"/>
      <c r="I96" s="80"/>
      <c r="J96" s="387"/>
      <c r="K96" s="484"/>
      <c r="M96" s="550"/>
      <c r="O96" s="550"/>
    </row>
    <row r="97" spans="2:15" ht="12.75" customHeight="1" x14ac:dyDescent="0.2">
      <c r="C97" s="73" t="s">
        <v>18</v>
      </c>
      <c r="D97" s="70"/>
      <c r="E97" s="400">
        <v>0</v>
      </c>
      <c r="F97" s="400">
        <v>0</v>
      </c>
      <c r="G97" s="400">
        <v>0</v>
      </c>
      <c r="H97" s="473">
        <v>34</v>
      </c>
      <c r="I97" s="80"/>
      <c r="J97" s="387"/>
      <c r="K97" s="484"/>
      <c r="L97" s="363"/>
      <c r="M97" s="550"/>
      <c r="O97" s="550"/>
    </row>
    <row r="98" spans="2:15" ht="12.75" customHeight="1" x14ac:dyDescent="0.2">
      <c r="C98" s="73" t="s">
        <v>19</v>
      </c>
      <c r="D98" s="70"/>
      <c r="E98" s="79">
        <v>0</v>
      </c>
      <c r="F98" s="79">
        <v>0</v>
      </c>
      <c r="G98" s="79">
        <v>0</v>
      </c>
      <c r="H98" s="474">
        <v>95</v>
      </c>
      <c r="I98" s="80"/>
      <c r="J98" s="387"/>
      <c r="K98" s="484"/>
      <c r="L98" s="363"/>
      <c r="M98" s="550"/>
      <c r="O98" s="550"/>
    </row>
    <row r="99" spans="2:15" ht="12.75" customHeight="1" x14ac:dyDescent="0.2">
      <c r="C99" s="73" t="s">
        <v>20</v>
      </c>
      <c r="D99" s="70"/>
      <c r="E99" s="400">
        <v>0</v>
      </c>
      <c r="F99" s="400">
        <v>0</v>
      </c>
      <c r="G99" s="400">
        <v>0</v>
      </c>
      <c r="H99" s="473">
        <v>129</v>
      </c>
      <c r="I99" s="80"/>
      <c r="J99" s="387"/>
      <c r="K99" s="484"/>
      <c r="L99" s="363"/>
      <c r="M99" s="550"/>
      <c r="O99" s="550"/>
    </row>
    <row r="100" spans="2:15" ht="12.75" customHeight="1" x14ac:dyDescent="0.2">
      <c r="C100" s="428" t="s">
        <v>22</v>
      </c>
      <c r="D100" s="70"/>
      <c r="E100" s="400">
        <v>0</v>
      </c>
      <c r="F100" s="400">
        <v>0</v>
      </c>
      <c r="G100" s="400">
        <v>0</v>
      </c>
      <c r="H100" s="473">
        <v>33</v>
      </c>
      <c r="I100" s="80"/>
      <c r="J100" s="387"/>
      <c r="K100" s="484"/>
      <c r="L100" s="363"/>
      <c r="M100" s="550"/>
      <c r="O100" s="550"/>
    </row>
    <row r="101" spans="2:15" ht="12.75" customHeight="1" x14ac:dyDescent="0.2">
      <c r="C101" s="428" t="s">
        <v>47</v>
      </c>
      <c r="D101" s="70"/>
      <c r="E101" s="400">
        <v>0</v>
      </c>
      <c r="F101" s="400">
        <v>0</v>
      </c>
      <c r="G101" s="400">
        <v>0</v>
      </c>
      <c r="H101" s="473">
        <v>70</v>
      </c>
      <c r="I101" s="80"/>
      <c r="J101" s="387"/>
      <c r="K101" s="484"/>
      <c r="L101" s="363"/>
      <c r="M101" s="550"/>
      <c r="O101" s="550"/>
    </row>
    <row r="102" spans="2:15" ht="12.75" customHeight="1" x14ac:dyDescent="0.2">
      <c r="C102" s="428" t="s">
        <v>24</v>
      </c>
      <c r="D102" s="70"/>
      <c r="E102" s="79">
        <v>0</v>
      </c>
      <c r="F102" s="79">
        <v>0</v>
      </c>
      <c r="G102" s="79">
        <v>0</v>
      </c>
      <c r="H102" s="474">
        <v>23</v>
      </c>
      <c r="I102" s="80"/>
      <c r="J102" s="387"/>
      <c r="K102" s="484"/>
      <c r="L102" s="363"/>
      <c r="M102" s="550"/>
      <c r="O102" s="550"/>
    </row>
    <row r="103" spans="2:15" ht="12.75" customHeight="1" x14ac:dyDescent="0.2">
      <c r="B103" s="74"/>
      <c r="C103" s="75" t="s">
        <v>25</v>
      </c>
      <c r="D103" s="76"/>
      <c r="E103" s="401">
        <v>0</v>
      </c>
      <c r="F103" s="401">
        <v>0</v>
      </c>
      <c r="G103" s="401">
        <v>0</v>
      </c>
      <c r="H103" s="475">
        <v>465</v>
      </c>
      <c r="I103" s="81"/>
      <c r="J103" s="388">
        <v>0</v>
      </c>
      <c r="K103" s="485">
        <v>-20.2</v>
      </c>
      <c r="L103" s="363"/>
      <c r="M103" s="550"/>
      <c r="O103" s="550"/>
    </row>
    <row r="104" spans="2:15" ht="12.75" customHeight="1" x14ac:dyDescent="0.2">
      <c r="C104" s="428" t="s">
        <v>48</v>
      </c>
      <c r="D104" s="70"/>
      <c r="E104" s="79">
        <v>0</v>
      </c>
      <c r="F104" s="79">
        <v>0</v>
      </c>
      <c r="G104" s="79">
        <v>0</v>
      </c>
      <c r="H104" s="474">
        <v>57</v>
      </c>
      <c r="I104" s="80"/>
      <c r="J104" s="387"/>
      <c r="K104" s="484"/>
      <c r="L104" s="363"/>
      <c r="M104" s="550"/>
      <c r="O104" s="550"/>
    </row>
    <row r="105" spans="2:15" ht="12.75" customHeight="1" x14ac:dyDescent="0.2">
      <c r="B105" s="74"/>
      <c r="C105" s="75" t="s">
        <v>16</v>
      </c>
      <c r="D105" s="76"/>
      <c r="E105" s="401">
        <v>0</v>
      </c>
      <c r="F105" s="401">
        <v>0</v>
      </c>
      <c r="G105" s="401">
        <v>0</v>
      </c>
      <c r="H105" s="475">
        <v>522</v>
      </c>
      <c r="I105" s="81"/>
      <c r="J105" s="388">
        <v>0</v>
      </c>
      <c r="K105" s="485">
        <v>-17.3</v>
      </c>
      <c r="L105" s="363"/>
      <c r="M105" s="550"/>
      <c r="O105" s="550"/>
    </row>
    <row r="106" spans="2:15" ht="12.75" customHeight="1" x14ac:dyDescent="0.2">
      <c r="C106" s="428" t="s">
        <v>49</v>
      </c>
      <c r="D106" s="70"/>
      <c r="E106" s="400">
        <v>0</v>
      </c>
      <c r="F106" s="400">
        <v>0</v>
      </c>
      <c r="G106" s="400">
        <v>0</v>
      </c>
      <c r="H106" s="473">
        <v>-104</v>
      </c>
      <c r="I106" s="80"/>
      <c r="J106" s="387"/>
      <c r="K106" s="484"/>
      <c r="L106" s="363"/>
      <c r="M106" s="550"/>
      <c r="O106" s="550"/>
    </row>
    <row r="107" spans="2:15" ht="12.75" customHeight="1" x14ac:dyDescent="0.2">
      <c r="C107" s="618" t="s">
        <v>50</v>
      </c>
      <c r="D107" s="619"/>
      <c r="E107" s="400">
        <v>0</v>
      </c>
      <c r="F107" s="400">
        <v>0</v>
      </c>
      <c r="G107" s="400">
        <v>0</v>
      </c>
      <c r="H107" s="473">
        <v>-128</v>
      </c>
      <c r="I107" s="80"/>
      <c r="J107" s="387"/>
      <c r="K107" s="484"/>
      <c r="L107" s="363"/>
      <c r="M107" s="550"/>
      <c r="O107" s="550"/>
    </row>
    <row r="108" spans="2:15" ht="12.75" customHeight="1" x14ac:dyDescent="0.2">
      <c r="C108" s="618" t="s">
        <v>51</v>
      </c>
      <c r="D108" s="619"/>
      <c r="E108" s="400">
        <v>0</v>
      </c>
      <c r="F108" s="400">
        <v>0</v>
      </c>
      <c r="G108" s="400">
        <v>0</v>
      </c>
      <c r="H108" s="473">
        <v>-108</v>
      </c>
      <c r="I108" s="80"/>
      <c r="J108" s="387"/>
      <c r="K108" s="484"/>
      <c r="L108" s="363"/>
      <c r="M108" s="550"/>
      <c r="O108" s="550"/>
    </row>
    <row r="109" spans="2:15" ht="12.75" customHeight="1" x14ac:dyDescent="0.2">
      <c r="B109" s="74"/>
      <c r="C109" s="75" t="s">
        <v>52</v>
      </c>
      <c r="D109" s="76"/>
      <c r="E109" s="407">
        <v>0</v>
      </c>
      <c r="F109" s="407">
        <v>0</v>
      </c>
      <c r="G109" s="407">
        <v>0</v>
      </c>
      <c r="H109" s="476">
        <v>182</v>
      </c>
      <c r="I109" s="81"/>
      <c r="J109" s="388">
        <v>0</v>
      </c>
      <c r="K109" s="485">
        <v>-30.3</v>
      </c>
      <c r="L109" s="363"/>
      <c r="M109" s="550"/>
      <c r="O109" s="550"/>
    </row>
    <row r="110" spans="2:15" ht="12.75" customHeight="1" x14ac:dyDescent="0.2">
      <c r="B110" s="74"/>
      <c r="C110" s="428" t="s">
        <v>53</v>
      </c>
      <c r="D110" s="76"/>
      <c r="E110" s="400"/>
      <c r="F110" s="400"/>
      <c r="G110" s="400"/>
      <c r="H110" s="473"/>
      <c r="I110" s="81"/>
      <c r="J110" s="387"/>
      <c r="K110" s="484"/>
      <c r="L110" s="363"/>
      <c r="M110" s="550"/>
      <c r="O110" s="550"/>
    </row>
    <row r="111" spans="2:15" ht="12.75" customHeight="1" x14ac:dyDescent="0.2">
      <c r="C111" s="78" t="s">
        <v>54</v>
      </c>
      <c r="D111" s="70"/>
      <c r="E111" s="400">
        <v>0</v>
      </c>
      <c r="F111" s="400">
        <v>0</v>
      </c>
      <c r="G111" s="400">
        <v>0</v>
      </c>
      <c r="H111" s="473">
        <v>-14</v>
      </c>
      <c r="I111" s="80"/>
      <c r="J111" s="387"/>
      <c r="K111" s="484"/>
      <c r="L111" s="363"/>
      <c r="M111" s="550"/>
      <c r="O111" s="550"/>
    </row>
    <row r="112" spans="2:15" ht="12.75" customHeight="1" x14ac:dyDescent="0.2">
      <c r="C112" s="78" t="s">
        <v>55</v>
      </c>
      <c r="D112" s="70"/>
      <c r="E112" s="400">
        <v>0</v>
      </c>
      <c r="F112" s="400">
        <v>0</v>
      </c>
      <c r="G112" s="400">
        <v>0</v>
      </c>
      <c r="H112" s="473">
        <v>0</v>
      </c>
      <c r="I112" s="80"/>
      <c r="J112" s="387"/>
      <c r="K112" s="484"/>
      <c r="L112" s="363"/>
      <c r="M112" s="550"/>
      <c r="O112" s="550"/>
    </row>
    <row r="113" spans="2:15" ht="12.75" customHeight="1" x14ac:dyDescent="0.2">
      <c r="C113" s="78" t="s">
        <v>56</v>
      </c>
      <c r="D113" s="70"/>
      <c r="E113" s="400">
        <v>0</v>
      </c>
      <c r="F113" s="400">
        <v>0</v>
      </c>
      <c r="G113" s="400">
        <v>0</v>
      </c>
      <c r="H113" s="473">
        <v>-98</v>
      </c>
      <c r="I113" s="80"/>
      <c r="J113" s="387"/>
      <c r="K113" s="484"/>
      <c r="L113" s="363"/>
      <c r="M113" s="550"/>
      <c r="O113" s="550"/>
    </row>
    <row r="114" spans="2:15" ht="12.75" customHeight="1" x14ac:dyDescent="0.2">
      <c r="C114" s="428" t="s">
        <v>237</v>
      </c>
      <c r="D114" s="70"/>
      <c r="E114" s="400">
        <v>433</v>
      </c>
      <c r="F114" s="79">
        <v>307</v>
      </c>
      <c r="G114" s="400">
        <v>274</v>
      </c>
      <c r="H114" s="473">
        <v>28</v>
      </c>
      <c r="I114" s="80"/>
      <c r="J114" s="387"/>
      <c r="K114" s="484"/>
      <c r="L114" s="363"/>
      <c r="M114" s="550"/>
      <c r="O114" s="550"/>
    </row>
    <row r="115" spans="2:15" ht="12.75" customHeight="1" thickBot="1" x14ac:dyDescent="0.25">
      <c r="B115" s="74"/>
      <c r="C115" s="75" t="s">
        <v>58</v>
      </c>
      <c r="D115" s="76"/>
      <c r="E115" s="404">
        <v>433</v>
      </c>
      <c r="F115" s="404">
        <v>307</v>
      </c>
      <c r="G115" s="404">
        <v>274</v>
      </c>
      <c r="H115" s="478">
        <v>98</v>
      </c>
      <c r="I115" s="81"/>
      <c r="J115" s="388">
        <v>-40.4</v>
      </c>
      <c r="K115" s="485">
        <v>-42.7</v>
      </c>
      <c r="L115" s="363"/>
      <c r="M115" s="550"/>
      <c r="O115" s="550"/>
    </row>
    <row r="116" spans="2:15" ht="12.75" customHeight="1" thickTop="1" x14ac:dyDescent="0.2">
      <c r="C116" s="338"/>
      <c r="D116" s="70"/>
      <c r="E116" s="400"/>
      <c r="F116" s="400"/>
      <c r="G116" s="400"/>
      <c r="H116" s="473"/>
      <c r="I116" s="80"/>
      <c r="J116" s="387"/>
      <c r="K116" s="484"/>
      <c r="L116" s="363"/>
      <c r="M116" s="550"/>
      <c r="O116" s="550"/>
    </row>
    <row r="117" spans="2:15" ht="12.75" customHeight="1" x14ac:dyDescent="0.2">
      <c r="B117" s="74"/>
      <c r="C117" s="75" t="s">
        <v>59</v>
      </c>
      <c r="D117" s="76"/>
      <c r="E117" s="400">
        <v>0</v>
      </c>
      <c r="F117" s="400">
        <v>0</v>
      </c>
      <c r="G117" s="400">
        <v>0</v>
      </c>
      <c r="H117" s="477">
        <v>0.34899999999999998</v>
      </c>
      <c r="I117" s="86"/>
      <c r="J117" s="388"/>
      <c r="K117" s="485"/>
      <c r="L117" s="363"/>
      <c r="M117" s="550"/>
      <c r="O117" s="550"/>
    </row>
    <row r="118" spans="2:15" ht="12.75" customHeight="1" x14ac:dyDescent="0.2">
      <c r="C118" s="78" t="s">
        <v>60</v>
      </c>
      <c r="D118" s="70"/>
      <c r="E118" s="400">
        <v>0</v>
      </c>
      <c r="F118" s="400">
        <v>0</v>
      </c>
      <c r="G118" s="400">
        <v>0</v>
      </c>
      <c r="H118" s="473">
        <v>180</v>
      </c>
      <c r="I118" s="80"/>
      <c r="J118" s="387"/>
      <c r="K118" s="484"/>
      <c r="L118" s="363"/>
      <c r="M118" s="550"/>
      <c r="O118" s="550"/>
    </row>
    <row r="119" spans="2:15" ht="12.75" customHeight="1" x14ac:dyDescent="0.2">
      <c r="C119" s="78"/>
      <c r="D119" s="70"/>
      <c r="E119" s="400"/>
      <c r="F119" s="400"/>
      <c r="G119" s="400"/>
      <c r="H119" s="473"/>
      <c r="I119" s="80"/>
      <c r="J119" s="387"/>
      <c r="K119" s="484"/>
      <c r="L119" s="363"/>
      <c r="M119" s="550"/>
      <c r="O119" s="550"/>
    </row>
    <row r="120" spans="2:15" ht="12.75" customHeight="1" x14ac:dyDescent="0.2">
      <c r="B120" s="616" t="s">
        <v>357</v>
      </c>
      <c r="C120" s="617"/>
      <c r="D120" s="70"/>
      <c r="E120" s="400"/>
      <c r="F120" s="400"/>
      <c r="G120" s="400"/>
      <c r="H120" s="473"/>
      <c r="I120" s="80"/>
      <c r="J120" s="387"/>
      <c r="K120" s="484"/>
      <c r="L120" s="363"/>
      <c r="M120" s="550"/>
      <c r="O120" s="550"/>
    </row>
    <row r="121" spans="2:15" ht="12.75" customHeight="1" x14ac:dyDescent="0.2">
      <c r="C121" s="428" t="s">
        <v>17</v>
      </c>
      <c r="D121" s="70"/>
      <c r="E121" s="400"/>
      <c r="F121" s="400"/>
      <c r="G121" s="400"/>
      <c r="H121" s="473"/>
      <c r="I121" s="80"/>
      <c r="J121" s="387"/>
      <c r="K121" s="484"/>
      <c r="L121" s="363"/>
      <c r="M121" s="550"/>
      <c r="O121" s="550"/>
    </row>
    <row r="122" spans="2:15" ht="12.75" customHeight="1" x14ac:dyDescent="0.2">
      <c r="C122" s="73" t="s">
        <v>18</v>
      </c>
      <c r="D122" s="70"/>
      <c r="E122" s="400">
        <v>1149</v>
      </c>
      <c r="F122" s="400">
        <v>1183</v>
      </c>
      <c r="G122" s="400">
        <v>1175</v>
      </c>
      <c r="H122" s="473">
        <v>1216</v>
      </c>
      <c r="I122" s="80"/>
      <c r="J122" s="387"/>
      <c r="K122" s="484"/>
      <c r="L122" s="363"/>
      <c r="M122" s="550"/>
      <c r="O122" s="550"/>
    </row>
    <row r="123" spans="2:15" ht="12.75" customHeight="1" x14ac:dyDescent="0.2">
      <c r="C123" s="73" t="s">
        <v>19</v>
      </c>
      <c r="D123" s="70"/>
      <c r="E123" s="79">
        <v>69</v>
      </c>
      <c r="F123" s="79">
        <v>62</v>
      </c>
      <c r="G123" s="79">
        <v>49</v>
      </c>
      <c r="H123" s="474">
        <v>38</v>
      </c>
      <c r="I123" s="80"/>
      <c r="J123" s="387"/>
      <c r="K123" s="484"/>
      <c r="L123" s="363"/>
      <c r="M123" s="550"/>
      <c r="O123" s="550"/>
    </row>
    <row r="124" spans="2:15" ht="12.75" customHeight="1" x14ac:dyDescent="0.2">
      <c r="C124" s="73" t="s">
        <v>20</v>
      </c>
      <c r="D124" s="70"/>
      <c r="E124" s="400">
        <v>1218</v>
      </c>
      <c r="F124" s="400">
        <v>1245</v>
      </c>
      <c r="G124" s="400">
        <v>1224</v>
      </c>
      <c r="H124" s="473">
        <v>1254</v>
      </c>
      <c r="I124" s="80"/>
      <c r="J124" s="387"/>
      <c r="K124" s="484"/>
      <c r="L124" s="363"/>
      <c r="M124" s="550"/>
      <c r="O124" s="550"/>
    </row>
    <row r="125" spans="2:15" ht="12.75" customHeight="1" x14ac:dyDescent="0.2">
      <c r="C125" s="428" t="s">
        <v>46</v>
      </c>
      <c r="D125" s="70"/>
      <c r="E125" s="400"/>
      <c r="F125" s="400"/>
      <c r="G125" s="400"/>
      <c r="H125" s="473"/>
      <c r="I125" s="80"/>
      <c r="J125" s="387"/>
      <c r="K125" s="484"/>
      <c r="L125" s="363"/>
      <c r="M125" s="550"/>
      <c r="O125" s="550"/>
    </row>
    <row r="126" spans="2:15" ht="12.75" customHeight="1" x14ac:dyDescent="0.2">
      <c r="C126" s="73" t="s">
        <v>18</v>
      </c>
      <c r="D126" s="70"/>
      <c r="E126" s="400">
        <v>558</v>
      </c>
      <c r="F126" s="400">
        <v>521</v>
      </c>
      <c r="G126" s="400">
        <v>543</v>
      </c>
      <c r="H126" s="473">
        <v>483</v>
      </c>
      <c r="I126" s="80"/>
      <c r="J126" s="387"/>
      <c r="K126" s="484"/>
      <c r="L126" s="363"/>
      <c r="M126" s="550"/>
      <c r="O126" s="550"/>
    </row>
    <row r="127" spans="2:15" ht="12.75" customHeight="1" x14ac:dyDescent="0.2">
      <c r="C127" s="73" t="s">
        <v>19</v>
      </c>
      <c r="D127" s="70"/>
      <c r="E127" s="79">
        <v>167</v>
      </c>
      <c r="F127" s="79">
        <v>150</v>
      </c>
      <c r="G127" s="79">
        <v>135</v>
      </c>
      <c r="H127" s="474">
        <v>134</v>
      </c>
      <c r="I127" s="80"/>
      <c r="J127" s="387"/>
      <c r="K127" s="484"/>
      <c r="L127" s="363"/>
      <c r="M127" s="550"/>
      <c r="O127" s="550"/>
    </row>
    <row r="128" spans="2:15" ht="12.75" customHeight="1" x14ac:dyDescent="0.2">
      <c r="C128" s="73" t="s">
        <v>20</v>
      </c>
      <c r="D128" s="70"/>
      <c r="E128" s="400">
        <v>725</v>
      </c>
      <c r="F128" s="400">
        <v>671</v>
      </c>
      <c r="G128" s="400">
        <v>678</v>
      </c>
      <c r="H128" s="473">
        <v>617</v>
      </c>
      <c r="I128" s="80"/>
      <c r="J128" s="387"/>
      <c r="K128" s="484"/>
      <c r="L128" s="363"/>
      <c r="M128" s="550"/>
      <c r="O128" s="550"/>
    </row>
    <row r="129" spans="2:15" ht="12.75" customHeight="1" x14ac:dyDescent="0.2">
      <c r="C129" s="428" t="s">
        <v>22</v>
      </c>
      <c r="D129" s="70"/>
      <c r="E129" s="400">
        <v>263</v>
      </c>
      <c r="F129" s="400">
        <v>255</v>
      </c>
      <c r="G129" s="400">
        <v>194</v>
      </c>
      <c r="H129" s="473">
        <v>186</v>
      </c>
      <c r="I129" s="80"/>
      <c r="J129" s="387"/>
      <c r="K129" s="484"/>
      <c r="L129" s="363"/>
      <c r="M129" s="550"/>
      <c r="O129" s="550"/>
    </row>
    <row r="130" spans="2:15" ht="12.75" customHeight="1" x14ac:dyDescent="0.2">
      <c r="C130" s="428" t="s">
        <v>47</v>
      </c>
      <c r="D130" s="70"/>
      <c r="E130" s="400">
        <v>50</v>
      </c>
      <c r="F130" s="400">
        <v>54</v>
      </c>
      <c r="G130" s="400">
        <v>818</v>
      </c>
      <c r="H130" s="473">
        <v>831</v>
      </c>
      <c r="I130" s="80"/>
      <c r="J130" s="387"/>
      <c r="K130" s="484"/>
      <c r="L130" s="363"/>
      <c r="M130" s="550"/>
      <c r="O130" s="550"/>
    </row>
    <row r="131" spans="2:15" ht="12.75" customHeight="1" x14ac:dyDescent="0.2">
      <c r="C131" s="428" t="s">
        <v>24</v>
      </c>
      <c r="D131" s="70"/>
      <c r="E131" s="79">
        <v>155</v>
      </c>
      <c r="F131" s="79">
        <v>146</v>
      </c>
      <c r="G131" s="79">
        <v>144</v>
      </c>
      <c r="H131" s="474">
        <v>149</v>
      </c>
      <c r="I131" s="80"/>
      <c r="J131" s="387"/>
      <c r="K131" s="484"/>
      <c r="L131" s="363"/>
      <c r="M131" s="550"/>
      <c r="O131" s="550"/>
    </row>
    <row r="132" spans="2:15" ht="12.75" customHeight="1" x14ac:dyDescent="0.2">
      <c r="B132" s="74"/>
      <c r="C132" s="75" t="s">
        <v>25</v>
      </c>
      <c r="D132" s="76"/>
      <c r="E132" s="401">
        <v>2411</v>
      </c>
      <c r="F132" s="401">
        <v>2371</v>
      </c>
      <c r="G132" s="401">
        <v>3058</v>
      </c>
      <c r="H132" s="475">
        <v>3037</v>
      </c>
      <c r="I132" s="81"/>
      <c r="J132" s="388">
        <v>-4.4000000000000004</v>
      </c>
      <c r="K132" s="485">
        <v>-4.4000000000000004</v>
      </c>
      <c r="L132" s="363"/>
      <c r="M132" s="550"/>
      <c r="O132" s="550"/>
    </row>
    <row r="133" spans="2:15" ht="12.75" customHeight="1" x14ac:dyDescent="0.2">
      <c r="C133" s="428" t="s">
        <v>48</v>
      </c>
      <c r="D133" s="70"/>
      <c r="E133" s="79">
        <v>181</v>
      </c>
      <c r="F133" s="79">
        <v>187</v>
      </c>
      <c r="G133" s="79">
        <v>167</v>
      </c>
      <c r="H133" s="474">
        <v>165</v>
      </c>
      <c r="I133" s="80"/>
      <c r="J133" s="387"/>
      <c r="K133" s="484"/>
      <c r="L133" s="363"/>
      <c r="M133" s="550"/>
      <c r="O133" s="550"/>
    </row>
    <row r="134" spans="2:15" ht="12.75" customHeight="1" x14ac:dyDescent="0.2">
      <c r="B134" s="74"/>
      <c r="C134" s="75" t="s">
        <v>16</v>
      </c>
      <c r="D134" s="76"/>
      <c r="E134" s="401">
        <v>2592</v>
      </c>
      <c r="F134" s="401">
        <v>2558</v>
      </c>
      <c r="G134" s="401">
        <v>3225</v>
      </c>
      <c r="H134" s="475">
        <v>3202</v>
      </c>
      <c r="I134" s="81"/>
      <c r="J134" s="388">
        <v>-6</v>
      </c>
      <c r="K134" s="485">
        <v>-5.3</v>
      </c>
      <c r="L134" s="363"/>
      <c r="M134" s="550"/>
      <c r="O134" s="550"/>
    </row>
    <row r="135" spans="2:15" ht="12.75" customHeight="1" x14ac:dyDescent="0.2">
      <c r="C135" s="428" t="s">
        <v>49</v>
      </c>
      <c r="D135" s="70"/>
      <c r="E135" s="400">
        <v>-635</v>
      </c>
      <c r="F135" s="400">
        <v>-595</v>
      </c>
      <c r="G135" s="400">
        <v>-892</v>
      </c>
      <c r="H135" s="473">
        <v>-796</v>
      </c>
      <c r="I135" s="80"/>
      <c r="J135" s="387"/>
      <c r="K135" s="484"/>
      <c r="L135" s="363"/>
      <c r="M135" s="550"/>
      <c r="O135" s="550"/>
    </row>
    <row r="136" spans="2:15" ht="12.75" customHeight="1" x14ac:dyDescent="0.2">
      <c r="C136" s="618" t="s">
        <v>50</v>
      </c>
      <c r="D136" s="619"/>
      <c r="E136" s="400">
        <v>-812</v>
      </c>
      <c r="F136" s="400">
        <v>-764</v>
      </c>
      <c r="G136" s="400">
        <v>-765</v>
      </c>
      <c r="H136" s="473">
        <v>-877</v>
      </c>
      <c r="I136" s="80"/>
      <c r="J136" s="387"/>
      <c r="K136" s="484"/>
      <c r="L136" s="363"/>
      <c r="M136" s="550"/>
      <c r="O136" s="550"/>
    </row>
    <row r="137" spans="2:15" ht="12.75" customHeight="1" x14ac:dyDescent="0.2">
      <c r="C137" s="618" t="s">
        <v>51</v>
      </c>
      <c r="D137" s="619"/>
      <c r="E137" s="400">
        <v>-560</v>
      </c>
      <c r="F137" s="400">
        <v>-573</v>
      </c>
      <c r="G137" s="400">
        <v>-866</v>
      </c>
      <c r="H137" s="473">
        <v>-813</v>
      </c>
      <c r="I137" s="80"/>
      <c r="J137" s="387"/>
      <c r="K137" s="484"/>
      <c r="L137" s="363"/>
      <c r="M137" s="550"/>
      <c r="O137" s="550"/>
    </row>
    <row r="138" spans="2:15" ht="12.75" customHeight="1" x14ac:dyDescent="0.2">
      <c r="B138" s="74"/>
      <c r="C138" s="75" t="s">
        <v>52</v>
      </c>
      <c r="D138" s="76"/>
      <c r="E138" s="407">
        <v>585</v>
      </c>
      <c r="F138" s="407">
        <v>626</v>
      </c>
      <c r="G138" s="407">
        <v>702</v>
      </c>
      <c r="H138" s="476">
        <v>716</v>
      </c>
      <c r="I138" s="81"/>
      <c r="J138" s="388">
        <v>-3.9</v>
      </c>
      <c r="K138" s="485">
        <v>-15.4</v>
      </c>
      <c r="L138" s="363"/>
      <c r="M138" s="550"/>
      <c r="O138" s="550"/>
    </row>
    <row r="139" spans="2:15" ht="12.75" customHeight="1" x14ac:dyDescent="0.2">
      <c r="B139" s="74"/>
      <c r="C139" s="428" t="s">
        <v>53</v>
      </c>
      <c r="D139" s="76"/>
      <c r="E139" s="400"/>
      <c r="F139" s="400"/>
      <c r="G139" s="400"/>
      <c r="H139" s="473"/>
      <c r="I139" s="81"/>
      <c r="J139" s="387"/>
      <c r="K139" s="484"/>
      <c r="L139" s="363"/>
      <c r="M139" s="550"/>
      <c r="O139" s="550"/>
    </row>
    <row r="140" spans="2:15" ht="12.75" customHeight="1" x14ac:dyDescent="0.2">
      <c r="C140" s="78" t="s">
        <v>54</v>
      </c>
      <c r="D140" s="70"/>
      <c r="E140" s="400">
        <v>0</v>
      </c>
      <c r="F140" s="400">
        <v>0</v>
      </c>
      <c r="G140" s="400">
        <v>0</v>
      </c>
      <c r="H140" s="473">
        <v>0</v>
      </c>
      <c r="I140" s="80"/>
      <c r="J140" s="387"/>
      <c r="K140" s="484"/>
      <c r="L140" s="363"/>
      <c r="M140" s="550"/>
      <c r="O140" s="550"/>
    </row>
    <row r="141" spans="2:15" ht="12.75" customHeight="1" x14ac:dyDescent="0.2">
      <c r="C141" s="78" t="s">
        <v>55</v>
      </c>
      <c r="D141" s="70"/>
      <c r="E141" s="400">
        <v>-166</v>
      </c>
      <c r="F141" s="400">
        <v>-166</v>
      </c>
      <c r="G141" s="400">
        <v>-170</v>
      </c>
      <c r="H141" s="473">
        <v>-187</v>
      </c>
      <c r="I141" s="80"/>
      <c r="J141" s="387"/>
      <c r="K141" s="484"/>
      <c r="L141" s="363"/>
      <c r="M141" s="550"/>
      <c r="O141" s="550"/>
    </row>
    <row r="142" spans="2:15" ht="12.75" customHeight="1" x14ac:dyDescent="0.2">
      <c r="C142" s="78" t="s">
        <v>56</v>
      </c>
      <c r="D142" s="70"/>
      <c r="E142" s="400">
        <v>-288</v>
      </c>
      <c r="F142" s="400">
        <v>-288</v>
      </c>
      <c r="G142" s="400">
        <v>-432</v>
      </c>
      <c r="H142" s="473">
        <v>-427</v>
      </c>
      <c r="I142" s="80"/>
      <c r="J142" s="387"/>
      <c r="K142" s="484"/>
      <c r="L142" s="363"/>
      <c r="M142" s="550"/>
      <c r="O142" s="550"/>
    </row>
    <row r="143" spans="2:15" ht="12.75" customHeight="1" x14ac:dyDescent="0.2">
      <c r="C143" s="428" t="s">
        <v>237</v>
      </c>
      <c r="D143" s="70"/>
      <c r="E143" s="79">
        <v>0</v>
      </c>
      <c r="F143" s="79">
        <v>0</v>
      </c>
      <c r="G143" s="79">
        <v>-6</v>
      </c>
      <c r="H143" s="473">
        <v>-9</v>
      </c>
      <c r="I143" s="80"/>
      <c r="J143" s="387"/>
      <c r="K143" s="484"/>
      <c r="L143" s="363"/>
      <c r="M143" s="550"/>
      <c r="O143" s="550"/>
    </row>
    <row r="144" spans="2:15" ht="12.75" customHeight="1" thickBot="1" x14ac:dyDescent="0.25">
      <c r="B144" s="74"/>
      <c r="C144" s="75" t="s">
        <v>58</v>
      </c>
      <c r="D144" s="76"/>
      <c r="E144" s="404">
        <v>131</v>
      </c>
      <c r="F144" s="404">
        <v>172</v>
      </c>
      <c r="G144" s="404">
        <v>94</v>
      </c>
      <c r="H144" s="478">
        <v>93</v>
      </c>
      <c r="I144" s="81"/>
      <c r="J144" s="388">
        <v>-21.9</v>
      </c>
      <c r="K144" s="485">
        <v>-71.3</v>
      </c>
      <c r="L144" s="363"/>
      <c r="M144" s="550"/>
      <c r="O144" s="550"/>
    </row>
    <row r="145" spans="2:15" ht="12.75" customHeight="1" thickTop="1" x14ac:dyDescent="0.2">
      <c r="C145" s="338"/>
      <c r="D145" s="70"/>
      <c r="E145" s="405"/>
      <c r="F145" s="405"/>
      <c r="G145" s="405"/>
      <c r="H145" s="479"/>
      <c r="I145" s="85"/>
      <c r="J145" s="387"/>
      <c r="K145" s="484"/>
      <c r="L145" s="363"/>
      <c r="M145" s="550"/>
      <c r="O145" s="550"/>
    </row>
    <row r="146" spans="2:15" ht="12.75" customHeight="1" x14ac:dyDescent="0.2">
      <c r="B146" s="74"/>
      <c r="C146" s="75" t="s">
        <v>59</v>
      </c>
      <c r="D146" s="76"/>
      <c r="E146" s="86">
        <v>0.22600000000000001</v>
      </c>
      <c r="F146" s="86">
        <v>0.245</v>
      </c>
      <c r="G146" s="86">
        <v>0.218</v>
      </c>
      <c r="H146" s="477">
        <v>0.224</v>
      </c>
      <c r="I146" s="86"/>
      <c r="J146" s="388"/>
      <c r="K146" s="485"/>
      <c r="L146" s="363"/>
      <c r="M146" s="550"/>
      <c r="O146" s="550"/>
    </row>
    <row r="147" spans="2:15" ht="12.75" customHeight="1" x14ac:dyDescent="0.2">
      <c r="C147" s="78" t="s">
        <v>60</v>
      </c>
      <c r="D147" s="70"/>
      <c r="E147" s="400">
        <v>231</v>
      </c>
      <c r="F147" s="400">
        <v>370</v>
      </c>
      <c r="G147" s="400">
        <v>351</v>
      </c>
      <c r="H147" s="473">
        <v>581</v>
      </c>
      <c r="I147" s="80"/>
      <c r="J147" s="387"/>
      <c r="K147" s="484"/>
      <c r="L147" s="363"/>
      <c r="M147" s="550"/>
      <c r="O147" s="550"/>
    </row>
    <row r="148" spans="2:15" ht="12.75" customHeight="1" x14ac:dyDescent="0.2">
      <c r="C148" s="78"/>
      <c r="D148" s="70"/>
      <c r="E148" s="400"/>
      <c r="F148" s="400"/>
      <c r="G148" s="400"/>
      <c r="H148" s="473"/>
      <c r="I148" s="395"/>
      <c r="J148" s="387"/>
      <c r="K148" s="484"/>
      <c r="L148" s="363"/>
      <c r="M148" s="550"/>
      <c r="O148" s="550"/>
    </row>
    <row r="149" spans="2:15" ht="12.75" customHeight="1" x14ac:dyDescent="0.2">
      <c r="B149" s="616" t="s">
        <v>33</v>
      </c>
      <c r="C149" s="617"/>
      <c r="D149" s="70"/>
      <c r="E149" s="400"/>
      <c r="F149" s="400"/>
      <c r="G149" s="400"/>
      <c r="H149" s="473"/>
      <c r="I149" s="80"/>
      <c r="J149" s="387"/>
      <c r="K149" s="484"/>
      <c r="L149" s="363"/>
      <c r="M149" s="550"/>
      <c r="O149" s="550"/>
    </row>
    <row r="150" spans="2:15" ht="12.75" customHeight="1" x14ac:dyDescent="0.25">
      <c r="C150" s="428" t="s">
        <v>17</v>
      </c>
      <c r="D150" s="70"/>
      <c r="E150" s="399"/>
      <c r="F150" s="399"/>
      <c r="G150" s="399"/>
      <c r="H150" s="473"/>
      <c r="I150" s="80"/>
      <c r="J150" s="387"/>
      <c r="K150" s="484"/>
      <c r="L150" s="363"/>
      <c r="M150" s="550"/>
      <c r="O150" s="550"/>
    </row>
    <row r="151" spans="2:15" ht="12.75" customHeight="1" x14ac:dyDescent="0.2">
      <c r="C151" s="73" t="s">
        <v>18</v>
      </c>
      <c r="D151" s="70"/>
      <c r="E151" s="400">
        <v>886</v>
      </c>
      <c r="F151" s="400">
        <v>931</v>
      </c>
      <c r="G151" s="400">
        <v>957</v>
      </c>
      <c r="H151" s="473">
        <v>897</v>
      </c>
      <c r="I151" s="80"/>
      <c r="J151" s="387"/>
      <c r="K151" s="484"/>
      <c r="L151" s="363"/>
      <c r="M151" s="550"/>
      <c r="O151" s="550"/>
    </row>
    <row r="152" spans="2:15" ht="12.75" customHeight="1" x14ac:dyDescent="0.2">
      <c r="C152" s="73" t="s">
        <v>19</v>
      </c>
      <c r="D152" s="70"/>
      <c r="E152" s="79">
        <v>15</v>
      </c>
      <c r="F152" s="79">
        <v>19</v>
      </c>
      <c r="G152" s="79">
        <v>26</v>
      </c>
      <c r="H152" s="474">
        <v>28</v>
      </c>
      <c r="I152" s="80"/>
      <c r="J152" s="387"/>
      <c r="K152" s="484"/>
      <c r="L152" s="363"/>
      <c r="M152" s="550"/>
      <c r="O152" s="550"/>
    </row>
    <row r="153" spans="2:15" ht="12.75" customHeight="1" x14ac:dyDescent="0.2">
      <c r="C153" s="73" t="s">
        <v>20</v>
      </c>
      <c r="D153" s="70"/>
      <c r="E153" s="400">
        <f>SUM(E151:E152)</f>
        <v>901</v>
      </c>
      <c r="F153" s="400">
        <f t="shared" ref="F153:H153" si="8">SUM(F151:F152)</f>
        <v>950</v>
      </c>
      <c r="G153" s="400">
        <f t="shared" si="8"/>
        <v>983</v>
      </c>
      <c r="H153" s="473">
        <f t="shared" si="8"/>
        <v>925</v>
      </c>
      <c r="I153" s="80"/>
      <c r="J153" s="387"/>
      <c r="K153" s="484"/>
      <c r="L153" s="363"/>
      <c r="M153" s="550"/>
      <c r="O153" s="550"/>
    </row>
    <row r="154" spans="2:15" ht="12.75" customHeight="1" x14ac:dyDescent="0.2">
      <c r="C154" s="428" t="s">
        <v>46</v>
      </c>
      <c r="D154" s="70"/>
      <c r="E154" s="400"/>
      <c r="F154" s="400"/>
      <c r="G154" s="400"/>
      <c r="H154" s="473"/>
      <c r="I154" s="80"/>
      <c r="J154" s="387"/>
      <c r="K154" s="484"/>
      <c r="L154" s="363"/>
      <c r="M154" s="550"/>
      <c r="O154" s="550"/>
    </row>
    <row r="155" spans="2:15" ht="12.75" customHeight="1" x14ac:dyDescent="0.2">
      <c r="C155" s="73" t="s">
        <v>18</v>
      </c>
      <c r="D155" s="70"/>
      <c r="E155" s="400">
        <v>413</v>
      </c>
      <c r="F155" s="400">
        <v>333</v>
      </c>
      <c r="G155" s="400">
        <v>274</v>
      </c>
      <c r="H155" s="473">
        <v>250</v>
      </c>
      <c r="I155" s="80"/>
      <c r="J155" s="387"/>
      <c r="K155" s="484"/>
      <c r="L155" s="363"/>
      <c r="M155" s="550"/>
      <c r="O155" s="550"/>
    </row>
    <row r="156" spans="2:15" ht="12.75" customHeight="1" x14ac:dyDescent="0.2">
      <c r="C156" s="73" t="s">
        <v>19</v>
      </c>
      <c r="D156" s="70"/>
      <c r="E156" s="79">
        <v>131</v>
      </c>
      <c r="F156" s="79">
        <v>104</v>
      </c>
      <c r="G156" s="79">
        <v>88</v>
      </c>
      <c r="H156" s="474">
        <v>67</v>
      </c>
      <c r="I156" s="80"/>
      <c r="J156" s="387"/>
      <c r="K156" s="484"/>
      <c r="L156" s="363"/>
      <c r="M156" s="550"/>
      <c r="O156" s="550"/>
    </row>
    <row r="157" spans="2:15" ht="12.75" customHeight="1" x14ac:dyDescent="0.2">
      <c r="C157" s="73" t="s">
        <v>20</v>
      </c>
      <c r="D157" s="70"/>
      <c r="E157" s="400">
        <f>SUM(E155:E156)</f>
        <v>544</v>
      </c>
      <c r="F157" s="400">
        <f t="shared" ref="F157:H157" si="9">SUM(F155:F156)</f>
        <v>437</v>
      </c>
      <c r="G157" s="400">
        <f t="shared" si="9"/>
        <v>362</v>
      </c>
      <c r="H157" s="473">
        <f t="shared" si="9"/>
        <v>317</v>
      </c>
      <c r="I157" s="80"/>
      <c r="J157" s="387"/>
      <c r="K157" s="484"/>
      <c r="L157" s="363"/>
      <c r="M157" s="550"/>
      <c r="O157" s="550"/>
    </row>
    <row r="158" spans="2:15" ht="12.75" customHeight="1" x14ac:dyDescent="0.2">
      <c r="C158" s="428" t="s">
        <v>22</v>
      </c>
      <c r="D158" s="70"/>
      <c r="E158" s="400">
        <v>148</v>
      </c>
      <c r="F158" s="400">
        <v>126</v>
      </c>
      <c r="G158" s="400">
        <v>87</v>
      </c>
      <c r="H158" s="473">
        <v>54</v>
      </c>
      <c r="I158" s="80"/>
      <c r="J158" s="387"/>
      <c r="K158" s="484"/>
      <c r="L158" s="363"/>
      <c r="M158" s="550"/>
      <c r="O158" s="550"/>
    </row>
    <row r="159" spans="2:15" ht="12.75" customHeight="1" x14ac:dyDescent="0.2">
      <c r="C159" s="428" t="s">
        <v>47</v>
      </c>
      <c r="D159" s="70"/>
      <c r="E159" s="400">
        <v>160</v>
      </c>
      <c r="F159" s="400">
        <v>155</v>
      </c>
      <c r="G159" s="400">
        <v>161</v>
      </c>
      <c r="H159" s="473">
        <v>164</v>
      </c>
      <c r="I159" s="80"/>
      <c r="J159" s="387"/>
      <c r="K159" s="484"/>
      <c r="L159" s="363"/>
      <c r="M159" s="550"/>
      <c r="O159" s="550"/>
    </row>
    <row r="160" spans="2:15" ht="12.75" customHeight="1" x14ac:dyDescent="0.2">
      <c r="C160" s="428" t="s">
        <v>24</v>
      </c>
      <c r="D160" s="70"/>
      <c r="E160" s="79">
        <v>105</v>
      </c>
      <c r="F160" s="79">
        <v>103</v>
      </c>
      <c r="G160" s="79">
        <v>101</v>
      </c>
      <c r="H160" s="474">
        <v>76</v>
      </c>
      <c r="I160" s="80"/>
      <c r="J160" s="387"/>
      <c r="K160" s="484"/>
      <c r="L160" s="363"/>
      <c r="M160" s="550"/>
      <c r="O160" s="550"/>
    </row>
    <row r="161" spans="2:15" ht="12.75" customHeight="1" x14ac:dyDescent="0.2">
      <c r="B161" s="74"/>
      <c r="C161" s="75" t="s">
        <v>25</v>
      </c>
      <c r="D161" s="76"/>
      <c r="E161" s="401">
        <f>SUM(E153,E157,E158,E159,E160)</f>
        <v>1858</v>
      </c>
      <c r="F161" s="401">
        <f t="shared" ref="F161:H161" si="10">SUM(F153,F157,F158,F159,F160)</f>
        <v>1771</v>
      </c>
      <c r="G161" s="401">
        <f t="shared" si="10"/>
        <v>1694</v>
      </c>
      <c r="H161" s="475">
        <f t="shared" si="10"/>
        <v>1536</v>
      </c>
      <c r="I161" s="81"/>
      <c r="J161" s="388">
        <v>-13.4</v>
      </c>
      <c r="K161" s="485">
        <v>-13.3</v>
      </c>
      <c r="L161" s="363"/>
      <c r="M161" s="550"/>
      <c r="O161" s="550"/>
    </row>
    <row r="162" spans="2:15" ht="12.75" customHeight="1" x14ac:dyDescent="0.2">
      <c r="C162" s="428" t="s">
        <v>48</v>
      </c>
      <c r="D162" s="70"/>
      <c r="E162" s="79">
        <v>109</v>
      </c>
      <c r="F162" s="79">
        <v>166</v>
      </c>
      <c r="G162" s="79">
        <v>145</v>
      </c>
      <c r="H162" s="474">
        <v>143</v>
      </c>
      <c r="I162" s="80"/>
      <c r="J162" s="387"/>
      <c r="K162" s="484"/>
      <c r="L162" s="363"/>
      <c r="M162" s="550"/>
      <c r="O162" s="550"/>
    </row>
    <row r="163" spans="2:15" ht="12.75" customHeight="1" x14ac:dyDescent="0.2">
      <c r="B163" s="74"/>
      <c r="C163" s="75" t="s">
        <v>16</v>
      </c>
      <c r="D163" s="76"/>
      <c r="E163" s="401">
        <f>SUM(E161:E162)</f>
        <v>1967</v>
      </c>
      <c r="F163" s="401">
        <f t="shared" ref="F163:H163" si="11">SUM(F161:F162)</f>
        <v>1937</v>
      </c>
      <c r="G163" s="401">
        <f t="shared" si="11"/>
        <v>1839</v>
      </c>
      <c r="H163" s="475">
        <f t="shared" si="11"/>
        <v>1679</v>
      </c>
      <c r="I163" s="81"/>
      <c r="J163" s="388">
        <v>-11.2</v>
      </c>
      <c r="K163" s="485">
        <v>-13.5</v>
      </c>
      <c r="L163" s="363"/>
      <c r="M163" s="550"/>
      <c r="O163" s="550"/>
    </row>
    <row r="164" spans="2:15" ht="12.75" customHeight="1" x14ac:dyDescent="0.2">
      <c r="C164" s="428" t="s">
        <v>49</v>
      </c>
      <c r="D164" s="70"/>
      <c r="E164" s="400">
        <v>-429</v>
      </c>
      <c r="F164" s="400">
        <v>-387</v>
      </c>
      <c r="G164" s="400">
        <v>-384</v>
      </c>
      <c r="H164" s="473">
        <v>-331</v>
      </c>
      <c r="I164" s="80"/>
      <c r="J164" s="387"/>
      <c r="K164" s="484"/>
      <c r="L164" s="363"/>
      <c r="M164" s="550"/>
      <c r="O164" s="550"/>
    </row>
    <row r="165" spans="2:15" ht="12.75" customHeight="1" x14ac:dyDescent="0.2">
      <c r="C165" s="618" t="s">
        <v>50</v>
      </c>
      <c r="D165" s="619"/>
      <c r="E165" s="400">
        <v>-555</v>
      </c>
      <c r="F165" s="400">
        <v>-640</v>
      </c>
      <c r="G165" s="400">
        <v>-602</v>
      </c>
      <c r="H165" s="473">
        <v>-595</v>
      </c>
      <c r="I165" s="80"/>
      <c r="J165" s="387"/>
      <c r="K165" s="484"/>
      <c r="L165" s="363"/>
      <c r="M165" s="550"/>
      <c r="O165" s="550"/>
    </row>
    <row r="166" spans="2:15" ht="12.75" customHeight="1" x14ac:dyDescent="0.2">
      <c r="C166" s="618" t="s">
        <v>51</v>
      </c>
      <c r="D166" s="619"/>
      <c r="E166" s="400">
        <v>-448</v>
      </c>
      <c r="F166" s="400">
        <v>-424</v>
      </c>
      <c r="G166" s="400">
        <v>-431</v>
      </c>
      <c r="H166" s="473">
        <v>-388</v>
      </c>
      <c r="I166" s="80"/>
      <c r="J166" s="387"/>
      <c r="K166" s="484"/>
      <c r="L166" s="363"/>
      <c r="M166" s="550"/>
      <c r="O166" s="550"/>
    </row>
    <row r="167" spans="2:15" ht="12.75" customHeight="1" x14ac:dyDescent="0.2">
      <c r="B167" s="74"/>
      <c r="C167" s="75" t="s">
        <v>52</v>
      </c>
      <c r="D167" s="76"/>
      <c r="E167" s="407">
        <f>SUM(E163:E166)</f>
        <v>535</v>
      </c>
      <c r="F167" s="407">
        <f t="shared" ref="F167:H167" si="12">SUM(F163:F166)</f>
        <v>486</v>
      </c>
      <c r="G167" s="407">
        <f t="shared" si="12"/>
        <v>422</v>
      </c>
      <c r="H167" s="476">
        <f t="shared" si="12"/>
        <v>365</v>
      </c>
      <c r="I167" s="81"/>
      <c r="J167" s="388">
        <v>-23.7</v>
      </c>
      <c r="K167" s="485">
        <v>-24.1</v>
      </c>
      <c r="L167" s="363"/>
      <c r="M167" s="550"/>
      <c r="O167" s="550"/>
    </row>
    <row r="168" spans="2:15" ht="12.75" customHeight="1" x14ac:dyDescent="0.2">
      <c r="B168" s="74"/>
      <c r="C168" s="428" t="s">
        <v>53</v>
      </c>
      <c r="D168" s="76"/>
      <c r="E168" s="400"/>
      <c r="F168" s="400"/>
      <c r="G168" s="400"/>
      <c r="H168" s="473"/>
      <c r="I168" s="81"/>
      <c r="J168" s="387"/>
      <c r="K168" s="484"/>
      <c r="L168" s="363"/>
      <c r="M168" s="550"/>
      <c r="O168" s="550"/>
    </row>
    <row r="169" spans="2:15" ht="12.75" customHeight="1" x14ac:dyDescent="0.2">
      <c r="C169" s="78" t="s">
        <v>54</v>
      </c>
      <c r="D169" s="70"/>
      <c r="E169" s="400">
        <v>0</v>
      </c>
      <c r="F169" s="400">
        <v>0</v>
      </c>
      <c r="G169" s="400">
        <v>0</v>
      </c>
      <c r="H169" s="473">
        <v>0</v>
      </c>
      <c r="I169" s="80"/>
      <c r="J169" s="387"/>
      <c r="K169" s="484"/>
      <c r="L169" s="363"/>
      <c r="M169" s="550"/>
      <c r="O169" s="550"/>
    </row>
    <row r="170" spans="2:15" ht="12.75" customHeight="1" x14ac:dyDescent="0.2">
      <c r="C170" s="78" t="s">
        <v>55</v>
      </c>
      <c r="D170" s="70"/>
      <c r="E170" s="400">
        <v>-5</v>
      </c>
      <c r="F170" s="400">
        <v>-5</v>
      </c>
      <c r="G170" s="400">
        <v>-5</v>
      </c>
      <c r="H170" s="473">
        <v>-6</v>
      </c>
      <c r="I170" s="80"/>
      <c r="J170" s="387"/>
      <c r="K170" s="484"/>
      <c r="L170" s="363"/>
      <c r="M170" s="550"/>
      <c r="O170" s="550"/>
    </row>
    <row r="171" spans="2:15" ht="12.75" customHeight="1" x14ac:dyDescent="0.2">
      <c r="C171" s="78" t="s">
        <v>56</v>
      </c>
      <c r="D171" s="70"/>
      <c r="E171" s="400">
        <v>-283</v>
      </c>
      <c r="F171" s="400">
        <v>-307</v>
      </c>
      <c r="G171" s="400">
        <v>-303</v>
      </c>
      <c r="H171" s="473">
        <v>-292</v>
      </c>
      <c r="I171" s="80"/>
      <c r="J171" s="387"/>
      <c r="K171" s="484"/>
      <c r="L171" s="363"/>
      <c r="M171" s="550"/>
      <c r="O171" s="550"/>
    </row>
    <row r="172" spans="2:15" ht="12.75" customHeight="1" x14ac:dyDescent="0.2">
      <c r="C172" s="428" t="s">
        <v>237</v>
      </c>
      <c r="D172" s="70"/>
      <c r="E172" s="400">
        <v>0</v>
      </c>
      <c r="F172" s="79">
        <v>0</v>
      </c>
      <c r="G172" s="400">
        <v>0</v>
      </c>
      <c r="H172" s="473">
        <v>0</v>
      </c>
      <c r="I172" s="80"/>
      <c r="J172" s="387"/>
      <c r="K172" s="484"/>
      <c r="L172" s="363"/>
      <c r="M172" s="550"/>
      <c r="O172" s="550"/>
    </row>
    <row r="173" spans="2:15" ht="12.75" customHeight="1" thickBot="1" x14ac:dyDescent="0.25">
      <c r="B173" s="74"/>
      <c r="C173" s="75" t="s">
        <v>58</v>
      </c>
      <c r="D173" s="76"/>
      <c r="E173" s="404">
        <f>SUM(E167:E172)</f>
        <v>247</v>
      </c>
      <c r="F173" s="404">
        <f t="shared" ref="F173:H173" si="13">SUM(F167:F172)</f>
        <v>174</v>
      </c>
      <c r="G173" s="404">
        <f t="shared" si="13"/>
        <v>114</v>
      </c>
      <c r="H173" s="478">
        <f t="shared" si="13"/>
        <v>67</v>
      </c>
      <c r="I173" s="81"/>
      <c r="J173" s="388">
        <v>-53.8</v>
      </c>
      <c r="K173" s="485">
        <v>-60.3</v>
      </c>
      <c r="L173" s="363"/>
      <c r="M173" s="550"/>
      <c r="O173" s="550"/>
    </row>
    <row r="174" spans="2:15" ht="12.75" customHeight="1" thickTop="1" x14ac:dyDescent="0.2">
      <c r="C174" s="338"/>
      <c r="D174" s="70"/>
      <c r="E174" s="400"/>
      <c r="F174" s="400"/>
      <c r="G174" s="400"/>
      <c r="H174" s="473"/>
      <c r="I174" s="80"/>
      <c r="J174" s="387"/>
      <c r="K174" s="484"/>
      <c r="L174" s="363"/>
      <c r="M174" s="550"/>
      <c r="O174" s="550"/>
    </row>
    <row r="175" spans="2:15" ht="12.75" customHeight="1" x14ac:dyDescent="0.2">
      <c r="B175" s="74"/>
      <c r="C175" s="75" t="s">
        <v>59</v>
      </c>
      <c r="D175" s="76"/>
      <c r="E175" s="86">
        <f t="shared" ref="E175:F175" si="14">ROUND(E167/E163,3)</f>
        <v>0.27200000000000002</v>
      </c>
      <c r="F175" s="86">
        <f t="shared" si="14"/>
        <v>0.251</v>
      </c>
      <c r="G175" s="86">
        <f>ROUND(G167/G163,3)</f>
        <v>0.22900000000000001</v>
      </c>
      <c r="H175" s="477">
        <f t="shared" ref="H175" si="15">ROUND(H167/H163,3)</f>
        <v>0.217</v>
      </c>
      <c r="I175" s="86"/>
      <c r="J175" s="388"/>
      <c r="K175" s="485"/>
      <c r="L175" s="363"/>
      <c r="M175" s="550"/>
      <c r="O175" s="550"/>
    </row>
    <row r="176" spans="2:15" ht="12.75" customHeight="1" x14ac:dyDescent="0.2">
      <c r="C176" s="78" t="s">
        <v>60</v>
      </c>
      <c r="D176" s="70"/>
      <c r="E176" s="400">
        <v>152</v>
      </c>
      <c r="F176" s="400">
        <v>225</v>
      </c>
      <c r="G176" s="400">
        <v>164</v>
      </c>
      <c r="H176" s="473">
        <v>347</v>
      </c>
      <c r="I176" s="80"/>
      <c r="J176" s="387"/>
      <c r="K176" s="484"/>
      <c r="L176" s="363"/>
      <c r="M176" s="550"/>
      <c r="O176" s="550"/>
    </row>
    <row r="177" spans="2:15" ht="12.75" customHeight="1" x14ac:dyDescent="0.2">
      <c r="C177" s="78"/>
      <c r="D177" s="70"/>
      <c r="E177" s="400"/>
      <c r="F177" s="400"/>
      <c r="G177" s="400"/>
      <c r="H177" s="473"/>
      <c r="I177" s="80"/>
      <c r="J177" s="387"/>
      <c r="K177" s="484"/>
      <c r="M177" s="550"/>
      <c r="O177" s="550"/>
    </row>
    <row r="178" spans="2:15" ht="12.75" customHeight="1" x14ac:dyDescent="0.2">
      <c r="B178" s="616" t="s">
        <v>261</v>
      </c>
      <c r="C178" s="617"/>
      <c r="D178" s="70"/>
      <c r="E178" s="408"/>
      <c r="F178" s="408"/>
      <c r="G178" s="408"/>
      <c r="H178" s="480"/>
      <c r="I178" s="395"/>
      <c r="J178" s="387"/>
      <c r="K178" s="484"/>
      <c r="M178" s="550"/>
      <c r="O178" s="550"/>
    </row>
    <row r="179" spans="2:15" ht="12.75" customHeight="1" x14ac:dyDescent="0.25">
      <c r="C179" s="428" t="s">
        <v>17</v>
      </c>
      <c r="D179" s="70"/>
      <c r="E179" s="399"/>
      <c r="F179" s="399"/>
      <c r="G179" s="399"/>
      <c r="H179" s="473"/>
      <c r="I179" s="80"/>
      <c r="J179" s="387"/>
      <c r="K179" s="484"/>
      <c r="M179" s="550"/>
      <c r="O179" s="550"/>
    </row>
    <row r="180" spans="2:15" ht="12.75" customHeight="1" x14ac:dyDescent="0.2">
      <c r="C180" s="73" t="s">
        <v>18</v>
      </c>
      <c r="D180" s="70"/>
      <c r="E180" s="400">
        <v>1011</v>
      </c>
      <c r="F180" s="400">
        <v>1065</v>
      </c>
      <c r="G180" s="400">
        <v>1097</v>
      </c>
      <c r="H180" s="473">
        <v>1093</v>
      </c>
      <c r="I180" s="80"/>
      <c r="J180" s="387"/>
      <c r="K180" s="484"/>
      <c r="M180" s="550"/>
      <c r="O180" s="550"/>
    </row>
    <row r="181" spans="2:15" ht="12.75" customHeight="1" x14ac:dyDescent="0.2">
      <c r="C181" s="73" t="s">
        <v>19</v>
      </c>
      <c r="D181" s="70"/>
      <c r="E181" s="79">
        <v>158</v>
      </c>
      <c r="F181" s="79">
        <v>163</v>
      </c>
      <c r="G181" s="79">
        <v>170</v>
      </c>
      <c r="H181" s="474">
        <v>160</v>
      </c>
      <c r="I181" s="80"/>
      <c r="J181" s="387"/>
      <c r="K181" s="484"/>
      <c r="M181" s="550"/>
      <c r="O181" s="550"/>
    </row>
    <row r="182" spans="2:15" ht="12.75" customHeight="1" x14ac:dyDescent="0.2">
      <c r="C182" s="73" t="s">
        <v>20</v>
      </c>
      <c r="D182" s="70"/>
      <c r="E182" s="400">
        <v>1169</v>
      </c>
      <c r="F182" s="400">
        <v>1228</v>
      </c>
      <c r="G182" s="400">
        <v>1267</v>
      </c>
      <c r="H182" s="473">
        <v>1253</v>
      </c>
      <c r="I182" s="80"/>
      <c r="J182" s="387"/>
      <c r="K182" s="484"/>
      <c r="M182" s="550"/>
      <c r="O182" s="550"/>
    </row>
    <row r="183" spans="2:15" ht="12.75" customHeight="1" x14ac:dyDescent="0.2">
      <c r="C183" s="428" t="s">
        <v>46</v>
      </c>
      <c r="D183" s="70"/>
      <c r="E183" s="400"/>
      <c r="F183" s="400"/>
      <c r="G183" s="400"/>
      <c r="H183" s="473"/>
      <c r="I183" s="80"/>
      <c r="J183" s="387"/>
      <c r="K183" s="484"/>
      <c r="M183" s="550"/>
      <c r="O183" s="550"/>
    </row>
    <row r="184" spans="2:15" ht="12.75" customHeight="1" x14ac:dyDescent="0.2">
      <c r="C184" s="73" t="s">
        <v>18</v>
      </c>
      <c r="D184" s="70"/>
      <c r="E184" s="400">
        <v>549</v>
      </c>
      <c r="F184" s="400">
        <v>501</v>
      </c>
      <c r="G184" s="400">
        <v>487</v>
      </c>
      <c r="H184" s="473">
        <v>416</v>
      </c>
      <c r="I184" s="80"/>
      <c r="J184" s="387"/>
      <c r="K184" s="484"/>
      <c r="M184" s="550"/>
      <c r="O184" s="550"/>
    </row>
    <row r="185" spans="2:15" ht="12.75" customHeight="1" x14ac:dyDescent="0.2">
      <c r="C185" s="73" t="s">
        <v>19</v>
      </c>
      <c r="D185" s="70"/>
      <c r="E185" s="79">
        <v>405</v>
      </c>
      <c r="F185" s="79">
        <v>377</v>
      </c>
      <c r="G185" s="79">
        <v>361</v>
      </c>
      <c r="H185" s="474">
        <v>300</v>
      </c>
      <c r="I185" s="80"/>
      <c r="J185" s="387"/>
      <c r="K185" s="484"/>
      <c r="M185" s="550"/>
      <c r="O185" s="550"/>
    </row>
    <row r="186" spans="2:15" ht="12.75" customHeight="1" x14ac:dyDescent="0.2">
      <c r="C186" s="73" t="s">
        <v>20</v>
      </c>
      <c r="D186" s="70"/>
      <c r="E186" s="400">
        <v>954</v>
      </c>
      <c r="F186" s="400">
        <v>878</v>
      </c>
      <c r="G186" s="400">
        <v>848</v>
      </c>
      <c r="H186" s="473">
        <v>716</v>
      </c>
      <c r="I186" s="80"/>
      <c r="J186" s="387"/>
      <c r="K186" s="484"/>
      <c r="M186" s="550"/>
      <c r="O186" s="550"/>
    </row>
    <row r="187" spans="2:15" ht="12.75" customHeight="1" x14ac:dyDescent="0.2">
      <c r="C187" s="428" t="s">
        <v>22</v>
      </c>
      <c r="D187" s="70"/>
      <c r="E187" s="400">
        <v>342</v>
      </c>
      <c r="F187" s="400">
        <v>267</v>
      </c>
      <c r="G187" s="400">
        <v>241</v>
      </c>
      <c r="H187" s="473">
        <v>230</v>
      </c>
      <c r="I187" s="80"/>
      <c r="J187" s="387"/>
      <c r="K187" s="484"/>
      <c r="M187" s="550"/>
      <c r="O187" s="550"/>
    </row>
    <row r="188" spans="2:15" ht="12.75" customHeight="1" x14ac:dyDescent="0.2">
      <c r="C188" s="428" t="s">
        <v>47</v>
      </c>
      <c r="D188" s="70"/>
      <c r="E188" s="400">
        <v>427</v>
      </c>
      <c r="F188" s="400">
        <v>1104</v>
      </c>
      <c r="G188" s="400">
        <v>159</v>
      </c>
      <c r="H188" s="473">
        <v>177</v>
      </c>
      <c r="I188" s="80"/>
      <c r="J188" s="387"/>
      <c r="K188" s="484"/>
      <c r="M188" s="550"/>
      <c r="O188" s="550"/>
    </row>
    <row r="189" spans="2:15" ht="12.75" customHeight="1" x14ac:dyDescent="0.2">
      <c r="C189" s="428" t="s">
        <v>24</v>
      </c>
      <c r="D189" s="70"/>
      <c r="E189" s="79">
        <v>130</v>
      </c>
      <c r="F189" s="79">
        <v>112</v>
      </c>
      <c r="G189" s="79">
        <v>120</v>
      </c>
      <c r="H189" s="474">
        <v>93</v>
      </c>
      <c r="I189" s="80"/>
      <c r="J189" s="387"/>
      <c r="K189" s="484"/>
      <c r="M189" s="550"/>
      <c r="O189" s="550"/>
    </row>
    <row r="190" spans="2:15" ht="12.75" customHeight="1" x14ac:dyDescent="0.2">
      <c r="B190" s="74"/>
      <c r="C190" s="75" t="s">
        <v>25</v>
      </c>
      <c r="D190" s="76"/>
      <c r="E190" s="401">
        <v>3022</v>
      </c>
      <c r="F190" s="401">
        <v>3589</v>
      </c>
      <c r="G190" s="401">
        <v>2635</v>
      </c>
      <c r="H190" s="475">
        <v>2469</v>
      </c>
      <c r="I190" s="81"/>
      <c r="J190" s="388">
        <v>-8.1999999999999993</v>
      </c>
      <c r="K190" s="485">
        <v>-5.9</v>
      </c>
      <c r="M190" s="550"/>
      <c r="O190" s="550"/>
    </row>
    <row r="191" spans="2:15" s="77" customFormat="1" ht="12.75" customHeight="1" x14ac:dyDescent="0.2">
      <c r="B191" s="338"/>
      <c r="C191" s="428" t="s">
        <v>48</v>
      </c>
      <c r="D191" s="70"/>
      <c r="E191" s="79">
        <v>243</v>
      </c>
      <c r="F191" s="79">
        <v>262</v>
      </c>
      <c r="G191" s="79">
        <v>209</v>
      </c>
      <c r="H191" s="474">
        <v>212</v>
      </c>
      <c r="I191" s="80"/>
      <c r="J191" s="387"/>
      <c r="K191" s="484"/>
      <c r="L191" s="42"/>
      <c r="M191" s="550"/>
      <c r="N191" s="363"/>
      <c r="O191" s="550"/>
    </row>
    <row r="192" spans="2:15" ht="12.75" customHeight="1" x14ac:dyDescent="0.2">
      <c r="B192" s="74"/>
      <c r="C192" s="75" t="s">
        <v>16</v>
      </c>
      <c r="D192" s="76"/>
      <c r="E192" s="401">
        <v>3265</v>
      </c>
      <c r="F192" s="401">
        <v>3851</v>
      </c>
      <c r="G192" s="401">
        <v>2844</v>
      </c>
      <c r="H192" s="475">
        <v>2681</v>
      </c>
      <c r="I192" s="81"/>
      <c r="J192" s="388">
        <v>-9.3000000000000007</v>
      </c>
      <c r="K192" s="485">
        <v>-7</v>
      </c>
      <c r="M192" s="550"/>
      <c r="O192" s="550"/>
    </row>
    <row r="193" spans="2:15" s="77" customFormat="1" ht="12.75" customHeight="1" x14ac:dyDescent="0.2">
      <c r="B193" s="338"/>
      <c r="C193" s="428" t="s">
        <v>49</v>
      </c>
      <c r="D193" s="70"/>
      <c r="E193" s="400">
        <v>-877</v>
      </c>
      <c r="F193" s="400">
        <v>-1080</v>
      </c>
      <c r="G193" s="400">
        <v>-597</v>
      </c>
      <c r="H193" s="473">
        <v>-569</v>
      </c>
      <c r="I193" s="80"/>
      <c r="J193" s="387"/>
      <c r="K193" s="484"/>
      <c r="L193" s="42"/>
      <c r="M193" s="550"/>
      <c r="N193" s="363"/>
      <c r="O193" s="550"/>
    </row>
    <row r="194" spans="2:15" ht="12.75" customHeight="1" x14ac:dyDescent="0.2">
      <c r="C194" s="618" t="s">
        <v>50</v>
      </c>
      <c r="D194" s="619"/>
      <c r="E194" s="400">
        <v>-524</v>
      </c>
      <c r="F194" s="400">
        <v>-581</v>
      </c>
      <c r="G194" s="400">
        <v>-585</v>
      </c>
      <c r="H194" s="473">
        <v>-607</v>
      </c>
      <c r="I194" s="80"/>
      <c r="J194" s="387"/>
      <c r="K194" s="484"/>
      <c r="M194" s="550"/>
      <c r="O194" s="550"/>
    </row>
    <row r="195" spans="2:15" ht="12.75" customHeight="1" x14ac:dyDescent="0.2">
      <c r="C195" s="618" t="s">
        <v>51</v>
      </c>
      <c r="D195" s="619"/>
      <c r="E195" s="400">
        <v>-859</v>
      </c>
      <c r="F195" s="400">
        <v>-1076</v>
      </c>
      <c r="G195" s="400">
        <v>-734</v>
      </c>
      <c r="H195" s="473">
        <v>-697</v>
      </c>
      <c r="I195" s="80"/>
      <c r="J195" s="387"/>
      <c r="K195" s="484"/>
      <c r="M195" s="550"/>
      <c r="O195" s="550"/>
    </row>
    <row r="196" spans="2:15" ht="12.75" customHeight="1" x14ac:dyDescent="0.2">
      <c r="B196" s="74"/>
      <c r="C196" s="75" t="s">
        <v>52</v>
      </c>
      <c r="D196" s="76"/>
      <c r="E196" s="407">
        <v>1005</v>
      </c>
      <c r="F196" s="407">
        <v>1114</v>
      </c>
      <c r="G196" s="407">
        <v>928</v>
      </c>
      <c r="H196" s="476">
        <v>808</v>
      </c>
      <c r="I196" s="81"/>
      <c r="J196" s="388">
        <v>-9.5</v>
      </c>
      <c r="K196" s="485">
        <v>-18.600000000000001</v>
      </c>
      <c r="M196" s="550"/>
      <c r="O196" s="550"/>
    </row>
    <row r="197" spans="2:15" s="77" customFormat="1" ht="12.75" customHeight="1" x14ac:dyDescent="0.2">
      <c r="B197" s="74"/>
      <c r="C197" s="428" t="s">
        <v>53</v>
      </c>
      <c r="D197" s="70"/>
      <c r="E197" s="400"/>
      <c r="F197" s="400"/>
      <c r="G197" s="400"/>
      <c r="H197" s="473"/>
      <c r="I197" s="80"/>
      <c r="J197" s="387"/>
      <c r="K197" s="484"/>
      <c r="L197" s="42"/>
      <c r="M197" s="550"/>
      <c r="N197" s="363"/>
      <c r="O197" s="550"/>
    </row>
    <row r="198" spans="2:15" s="77" customFormat="1" ht="12.75" customHeight="1" x14ac:dyDescent="0.2">
      <c r="B198" s="338"/>
      <c r="C198" s="78" t="s">
        <v>54</v>
      </c>
      <c r="D198" s="70"/>
      <c r="E198" s="400">
        <v>-3</v>
      </c>
      <c r="F198" s="400">
        <v>-3</v>
      </c>
      <c r="G198" s="400">
        <v>-4</v>
      </c>
      <c r="H198" s="473">
        <v>-2</v>
      </c>
      <c r="I198" s="80"/>
      <c r="J198" s="387"/>
      <c r="K198" s="484"/>
      <c r="L198" s="42"/>
      <c r="M198" s="550"/>
      <c r="N198" s="363"/>
      <c r="O198" s="550"/>
    </row>
    <row r="199" spans="2:15" ht="12.75" customHeight="1" x14ac:dyDescent="0.2">
      <c r="C199" s="78" t="s">
        <v>55</v>
      </c>
      <c r="D199" s="70"/>
      <c r="E199" s="400">
        <v>-55</v>
      </c>
      <c r="F199" s="400">
        <v>-75</v>
      </c>
      <c r="G199" s="400">
        <v>-93</v>
      </c>
      <c r="H199" s="473">
        <v>-98</v>
      </c>
      <c r="I199" s="80"/>
      <c r="J199" s="387"/>
      <c r="K199" s="484"/>
      <c r="M199" s="550"/>
      <c r="O199" s="550"/>
    </row>
    <row r="200" spans="2:15" ht="12.75" customHeight="1" x14ac:dyDescent="0.2">
      <c r="C200" s="78" t="s">
        <v>56</v>
      </c>
      <c r="D200" s="70"/>
      <c r="E200" s="400">
        <v>-501</v>
      </c>
      <c r="F200" s="400">
        <v>-606</v>
      </c>
      <c r="G200" s="400">
        <v>-441</v>
      </c>
      <c r="H200" s="473">
        <v>-424</v>
      </c>
      <c r="I200" s="80"/>
      <c r="J200" s="387"/>
      <c r="K200" s="484"/>
      <c r="M200" s="550"/>
      <c r="O200" s="550"/>
    </row>
    <row r="201" spans="2:15" ht="12.75" customHeight="1" x14ac:dyDescent="0.2">
      <c r="C201" s="428" t="s">
        <v>237</v>
      </c>
      <c r="D201" s="70"/>
      <c r="E201" s="400">
        <v>1</v>
      </c>
      <c r="F201" s="79">
        <v>1</v>
      </c>
      <c r="G201" s="400">
        <v>1</v>
      </c>
      <c r="H201" s="473">
        <v>1</v>
      </c>
      <c r="I201" s="80"/>
      <c r="J201" s="387"/>
      <c r="K201" s="484"/>
      <c r="M201" s="550"/>
      <c r="O201" s="550"/>
    </row>
    <row r="202" spans="2:15" ht="12.75" customHeight="1" thickBot="1" x14ac:dyDescent="0.25">
      <c r="B202" s="74"/>
      <c r="C202" s="75" t="s">
        <v>58</v>
      </c>
      <c r="D202" s="76"/>
      <c r="E202" s="404">
        <v>447</v>
      </c>
      <c r="F202" s="404">
        <v>431</v>
      </c>
      <c r="G202" s="404">
        <v>391</v>
      </c>
      <c r="H202" s="478">
        <v>285</v>
      </c>
      <c r="I202" s="81"/>
      <c r="J202" s="388">
        <v>-20.399999999999999</v>
      </c>
      <c r="K202" s="485">
        <v>-40.200000000000003</v>
      </c>
      <c r="M202" s="550"/>
      <c r="O202" s="550"/>
    </row>
    <row r="203" spans="2:15" s="77" customFormat="1" ht="12.75" customHeight="1" thickTop="1" x14ac:dyDescent="0.2">
      <c r="B203" s="338"/>
      <c r="C203" s="338"/>
      <c r="D203" s="70"/>
      <c r="E203" s="408"/>
      <c r="F203" s="408"/>
      <c r="G203" s="408"/>
      <c r="H203" s="480"/>
      <c r="I203" s="395"/>
      <c r="J203" s="387"/>
      <c r="K203" s="484"/>
      <c r="L203" s="42"/>
      <c r="M203" s="550"/>
      <c r="N203" s="363"/>
      <c r="O203" s="550"/>
    </row>
    <row r="204" spans="2:15" ht="12.75" customHeight="1" x14ac:dyDescent="0.2">
      <c r="B204" s="74"/>
      <c r="C204" s="75" t="s">
        <v>59</v>
      </c>
      <c r="D204" s="76"/>
      <c r="E204" s="86">
        <v>0.308</v>
      </c>
      <c r="F204" s="86">
        <v>0.28899999999999998</v>
      </c>
      <c r="G204" s="86">
        <v>0.32600000000000001</v>
      </c>
      <c r="H204" s="477">
        <v>0.30099999999999999</v>
      </c>
      <c r="I204" s="86"/>
      <c r="J204" s="388"/>
      <c r="K204" s="485"/>
      <c r="M204" s="550"/>
      <c r="O204" s="550"/>
    </row>
    <row r="205" spans="2:15" s="77" customFormat="1" ht="12.75" customHeight="1" x14ac:dyDescent="0.2">
      <c r="B205" s="338"/>
      <c r="C205" s="78" t="s">
        <v>60</v>
      </c>
      <c r="D205" s="70"/>
      <c r="E205" s="408">
        <v>330</v>
      </c>
      <c r="F205" s="408">
        <v>663</v>
      </c>
      <c r="G205" s="408">
        <v>303</v>
      </c>
      <c r="H205" s="473">
        <v>496</v>
      </c>
      <c r="I205" s="395"/>
      <c r="J205" s="387"/>
      <c r="K205" s="484"/>
      <c r="L205" s="42"/>
      <c r="M205" s="550"/>
      <c r="N205" s="363"/>
      <c r="O205" s="550"/>
    </row>
    <row r="206" spans="2:15" ht="12.75" customHeight="1" x14ac:dyDescent="0.2">
      <c r="C206" s="338"/>
      <c r="D206" s="70"/>
      <c r="E206" s="400"/>
      <c r="F206" s="400"/>
      <c r="G206" s="400"/>
      <c r="H206" s="473"/>
      <c r="I206" s="80"/>
      <c r="J206" s="387"/>
      <c r="K206" s="484"/>
      <c r="M206" s="550"/>
      <c r="O206" s="550"/>
    </row>
    <row r="207" spans="2:15" ht="25.5" customHeight="1" x14ac:dyDescent="0.2">
      <c r="B207" s="616" t="s">
        <v>264</v>
      </c>
      <c r="C207" s="617"/>
      <c r="D207" s="70"/>
      <c r="E207" s="400"/>
      <c r="F207" s="400"/>
      <c r="G207" s="400"/>
      <c r="H207" s="473"/>
      <c r="I207" s="80"/>
      <c r="J207" s="387"/>
      <c r="K207" s="484"/>
      <c r="M207" s="550"/>
      <c r="O207" s="550"/>
    </row>
    <row r="208" spans="2:15" ht="12.75" customHeight="1" x14ac:dyDescent="0.2">
      <c r="C208" s="428" t="s">
        <v>17</v>
      </c>
      <c r="D208" s="70"/>
      <c r="E208" s="400"/>
      <c r="F208" s="400"/>
      <c r="G208" s="400"/>
      <c r="H208" s="473"/>
      <c r="I208" s="80"/>
      <c r="J208" s="387"/>
      <c r="K208" s="484"/>
      <c r="M208" s="550"/>
      <c r="O208" s="550"/>
    </row>
    <row r="209" spans="2:15" ht="12.75" customHeight="1" x14ac:dyDescent="0.2">
      <c r="C209" s="73" t="s">
        <v>18</v>
      </c>
      <c r="D209" s="70"/>
      <c r="E209" s="400">
        <v>1107</v>
      </c>
      <c r="F209" s="400">
        <v>1152</v>
      </c>
      <c r="G209" s="400">
        <v>1163</v>
      </c>
      <c r="H209" s="473">
        <v>1110</v>
      </c>
      <c r="I209" s="80"/>
      <c r="J209" s="387"/>
      <c r="K209" s="484"/>
      <c r="M209" s="550"/>
      <c r="O209" s="550"/>
    </row>
    <row r="210" spans="2:15" ht="12.75" customHeight="1" x14ac:dyDescent="0.2">
      <c r="C210" s="73" t="s">
        <v>19</v>
      </c>
      <c r="D210" s="70"/>
      <c r="E210" s="79">
        <v>287</v>
      </c>
      <c r="F210" s="79">
        <v>351</v>
      </c>
      <c r="G210" s="79">
        <v>382</v>
      </c>
      <c r="H210" s="474">
        <v>493</v>
      </c>
      <c r="I210" s="80"/>
      <c r="J210" s="387"/>
      <c r="K210" s="484"/>
      <c r="M210" s="550"/>
      <c r="O210" s="550"/>
    </row>
    <row r="211" spans="2:15" ht="12.75" customHeight="1" x14ac:dyDescent="0.2">
      <c r="C211" s="73" t="s">
        <v>20</v>
      </c>
      <c r="D211" s="70"/>
      <c r="E211" s="400">
        <v>1394</v>
      </c>
      <c r="F211" s="400">
        <v>1503</v>
      </c>
      <c r="G211" s="400">
        <v>1545</v>
      </c>
      <c r="H211" s="473">
        <v>1603</v>
      </c>
      <c r="I211" s="80"/>
      <c r="J211" s="387"/>
      <c r="K211" s="484"/>
      <c r="M211" s="550"/>
      <c r="O211" s="550"/>
    </row>
    <row r="212" spans="2:15" ht="12.75" customHeight="1" x14ac:dyDescent="0.2">
      <c r="C212" s="428" t="s">
        <v>46</v>
      </c>
      <c r="D212" s="70"/>
      <c r="E212" s="400"/>
      <c r="F212" s="400"/>
      <c r="G212" s="400"/>
      <c r="H212" s="473"/>
      <c r="I212" s="80"/>
      <c r="J212" s="387"/>
      <c r="K212" s="484"/>
      <c r="M212" s="550"/>
      <c r="O212" s="550"/>
    </row>
    <row r="213" spans="2:15" ht="12.75" customHeight="1" x14ac:dyDescent="0.2">
      <c r="C213" s="73" t="s">
        <v>18</v>
      </c>
      <c r="D213" s="70"/>
      <c r="E213" s="400">
        <v>803</v>
      </c>
      <c r="F213" s="400">
        <v>757</v>
      </c>
      <c r="G213" s="400">
        <v>746</v>
      </c>
      <c r="H213" s="473">
        <v>635</v>
      </c>
      <c r="I213" s="80"/>
      <c r="J213" s="387"/>
      <c r="K213" s="484"/>
      <c r="M213" s="550"/>
      <c r="O213" s="550"/>
    </row>
    <row r="214" spans="2:15" ht="12.75" customHeight="1" x14ac:dyDescent="0.2">
      <c r="C214" s="73" t="s">
        <v>19</v>
      </c>
      <c r="D214" s="70"/>
      <c r="E214" s="79">
        <v>2664</v>
      </c>
      <c r="F214" s="79">
        <v>2622</v>
      </c>
      <c r="G214" s="79">
        <v>2618</v>
      </c>
      <c r="H214" s="474">
        <v>2282</v>
      </c>
      <c r="I214" s="80"/>
      <c r="J214" s="387"/>
      <c r="K214" s="484"/>
      <c r="M214" s="550"/>
      <c r="O214" s="550"/>
    </row>
    <row r="215" spans="2:15" ht="12.75" customHeight="1" x14ac:dyDescent="0.2">
      <c r="C215" s="73" t="s">
        <v>20</v>
      </c>
      <c r="D215" s="70"/>
      <c r="E215" s="400">
        <v>3467</v>
      </c>
      <c r="F215" s="400">
        <v>3379</v>
      </c>
      <c r="G215" s="400">
        <v>3364</v>
      </c>
      <c r="H215" s="473">
        <v>2917</v>
      </c>
      <c r="I215" s="80"/>
      <c r="J215" s="387"/>
      <c r="K215" s="484"/>
      <c r="M215" s="550"/>
      <c r="O215" s="550"/>
    </row>
    <row r="216" spans="2:15" ht="12.75" customHeight="1" x14ac:dyDescent="0.2">
      <c r="C216" s="428" t="s">
        <v>22</v>
      </c>
      <c r="D216" s="70"/>
      <c r="E216" s="400">
        <v>842</v>
      </c>
      <c r="F216" s="400">
        <v>882</v>
      </c>
      <c r="G216" s="400">
        <v>818</v>
      </c>
      <c r="H216" s="473">
        <v>723</v>
      </c>
      <c r="I216" s="80"/>
      <c r="J216" s="387"/>
      <c r="K216" s="484"/>
      <c r="M216" s="550"/>
      <c r="O216" s="550"/>
    </row>
    <row r="217" spans="2:15" ht="12.75" customHeight="1" x14ac:dyDescent="0.2">
      <c r="C217" s="428" t="s">
        <v>47</v>
      </c>
      <c r="D217" s="70"/>
      <c r="E217" s="400">
        <v>251</v>
      </c>
      <c r="F217" s="400">
        <v>311</v>
      </c>
      <c r="G217" s="400">
        <v>337</v>
      </c>
      <c r="H217" s="473">
        <v>322</v>
      </c>
      <c r="I217" s="80"/>
      <c r="J217" s="387"/>
      <c r="K217" s="484"/>
      <c r="M217" s="550"/>
      <c r="O217" s="550"/>
    </row>
    <row r="218" spans="2:15" ht="12.75" customHeight="1" x14ac:dyDescent="0.2">
      <c r="C218" s="428" t="s">
        <v>24</v>
      </c>
      <c r="D218" s="70"/>
      <c r="E218" s="79">
        <v>268</v>
      </c>
      <c r="F218" s="79">
        <v>271</v>
      </c>
      <c r="G218" s="79">
        <v>252</v>
      </c>
      <c r="H218" s="474">
        <v>249</v>
      </c>
      <c r="I218" s="80"/>
      <c r="J218" s="387"/>
      <c r="K218" s="484"/>
      <c r="M218" s="550"/>
      <c r="O218" s="550"/>
    </row>
    <row r="219" spans="2:15" ht="12.75" customHeight="1" x14ac:dyDescent="0.2">
      <c r="B219" s="74"/>
      <c r="C219" s="75" t="s">
        <v>25</v>
      </c>
      <c r="D219" s="76"/>
      <c r="E219" s="401">
        <v>6222</v>
      </c>
      <c r="F219" s="401">
        <v>6346</v>
      </c>
      <c r="G219" s="401">
        <v>6316</v>
      </c>
      <c r="H219" s="475">
        <v>5814</v>
      </c>
      <c r="I219" s="81"/>
      <c r="J219" s="388">
        <v>7.8</v>
      </c>
      <c r="K219" s="485">
        <v>7.1</v>
      </c>
      <c r="M219" s="550"/>
      <c r="O219" s="550"/>
    </row>
    <row r="220" spans="2:15" s="77" customFormat="1" ht="12.75" customHeight="1" x14ac:dyDescent="0.2">
      <c r="B220" s="338"/>
      <c r="C220" s="428" t="s">
        <v>48</v>
      </c>
      <c r="D220" s="70"/>
      <c r="E220" s="79">
        <v>525</v>
      </c>
      <c r="F220" s="79">
        <v>625</v>
      </c>
      <c r="G220" s="79">
        <v>653</v>
      </c>
      <c r="H220" s="474">
        <v>690</v>
      </c>
      <c r="I220" s="80"/>
      <c r="J220" s="387"/>
      <c r="K220" s="484"/>
      <c r="L220" s="42"/>
      <c r="M220" s="550"/>
      <c r="N220" s="363"/>
      <c r="O220" s="550"/>
    </row>
    <row r="221" spans="2:15" ht="12.75" customHeight="1" x14ac:dyDescent="0.2">
      <c r="B221" s="74"/>
      <c r="C221" s="75" t="s">
        <v>16</v>
      </c>
      <c r="D221" s="76"/>
      <c r="E221" s="401">
        <v>6747</v>
      </c>
      <c r="F221" s="401">
        <v>6971</v>
      </c>
      <c r="G221" s="401">
        <v>6969</v>
      </c>
      <c r="H221" s="475">
        <v>6504</v>
      </c>
      <c r="I221" s="81"/>
      <c r="J221" s="388">
        <v>10</v>
      </c>
      <c r="K221" s="485">
        <v>9.3000000000000007</v>
      </c>
      <c r="M221" s="550"/>
      <c r="O221" s="550"/>
    </row>
    <row r="222" spans="2:15" s="77" customFormat="1" ht="12.75" customHeight="1" x14ac:dyDescent="0.2">
      <c r="B222" s="338"/>
      <c r="C222" s="428" t="s">
        <v>49</v>
      </c>
      <c r="D222" s="70"/>
      <c r="E222" s="80">
        <v>-1911</v>
      </c>
      <c r="F222" s="80">
        <v>-1932</v>
      </c>
      <c r="G222" s="80">
        <v>-1888</v>
      </c>
      <c r="H222" s="473">
        <v>-1730</v>
      </c>
      <c r="I222" s="80"/>
      <c r="J222" s="387"/>
      <c r="K222" s="484"/>
      <c r="L222" s="42"/>
      <c r="M222" s="550"/>
      <c r="N222" s="363"/>
      <c r="O222" s="550"/>
    </row>
    <row r="223" spans="2:15" ht="12.75" customHeight="1" x14ac:dyDescent="0.2">
      <c r="C223" s="618" t="s">
        <v>50</v>
      </c>
      <c r="D223" s="619"/>
      <c r="E223" s="80">
        <v>-998</v>
      </c>
      <c r="F223" s="80">
        <v>-1056</v>
      </c>
      <c r="G223" s="80">
        <v>-1063</v>
      </c>
      <c r="H223" s="473">
        <v>-1080</v>
      </c>
      <c r="I223" s="80"/>
      <c r="J223" s="387"/>
      <c r="K223" s="484"/>
      <c r="M223" s="550"/>
      <c r="O223" s="550"/>
    </row>
    <row r="224" spans="2:15" ht="12.75" customHeight="1" x14ac:dyDescent="0.2">
      <c r="C224" s="618" t="s">
        <v>51</v>
      </c>
      <c r="D224" s="619"/>
      <c r="E224" s="80">
        <v>-1825</v>
      </c>
      <c r="F224" s="80">
        <v>-1800</v>
      </c>
      <c r="G224" s="80">
        <v>-1892</v>
      </c>
      <c r="H224" s="473">
        <v>-1675</v>
      </c>
      <c r="I224" s="80"/>
      <c r="J224" s="387"/>
      <c r="K224" s="484"/>
      <c r="M224" s="550"/>
      <c r="O224" s="550"/>
    </row>
    <row r="225" spans="2:15" ht="12.75" customHeight="1" x14ac:dyDescent="0.2">
      <c r="B225" s="74"/>
      <c r="C225" s="75" t="s">
        <v>52</v>
      </c>
      <c r="D225" s="76"/>
      <c r="E225" s="407">
        <v>2013</v>
      </c>
      <c r="F225" s="407">
        <v>2183</v>
      </c>
      <c r="G225" s="407">
        <v>2126</v>
      </c>
      <c r="H225" s="476">
        <v>2019</v>
      </c>
      <c r="I225" s="81"/>
      <c r="J225" s="388">
        <v>13.4</v>
      </c>
      <c r="K225" s="485">
        <v>8.9</v>
      </c>
      <c r="M225" s="550"/>
      <c r="O225" s="550"/>
    </row>
    <row r="226" spans="2:15" s="77" customFormat="1" ht="12.75" customHeight="1" x14ac:dyDescent="0.2">
      <c r="B226" s="74"/>
      <c r="C226" s="428" t="s">
        <v>53</v>
      </c>
      <c r="D226" s="76"/>
      <c r="E226" s="400"/>
      <c r="F226" s="400"/>
      <c r="G226" s="400"/>
      <c r="H226" s="473"/>
      <c r="I226" s="81"/>
      <c r="J226" s="387"/>
      <c r="K226" s="484"/>
      <c r="L226" s="42"/>
      <c r="M226" s="550"/>
      <c r="N226" s="363"/>
      <c r="O226" s="550"/>
    </row>
    <row r="227" spans="2:15" s="77" customFormat="1" ht="12.75" customHeight="1" x14ac:dyDescent="0.2">
      <c r="B227" s="338"/>
      <c r="C227" s="78" t="s">
        <v>54</v>
      </c>
      <c r="D227" s="70"/>
      <c r="E227" s="400">
        <v>-219</v>
      </c>
      <c r="F227" s="400">
        <v>-218</v>
      </c>
      <c r="G227" s="400">
        <v>-205</v>
      </c>
      <c r="H227" s="473">
        <v>-181</v>
      </c>
      <c r="I227" s="80"/>
      <c r="J227" s="387"/>
      <c r="K227" s="484"/>
      <c r="L227" s="42"/>
      <c r="M227" s="550"/>
      <c r="N227" s="363"/>
      <c r="O227" s="550"/>
    </row>
    <row r="228" spans="2:15" ht="12.75" customHeight="1" x14ac:dyDescent="0.2">
      <c r="C228" s="78" t="s">
        <v>55</v>
      </c>
      <c r="D228" s="70"/>
      <c r="E228" s="400">
        <v>-97</v>
      </c>
      <c r="F228" s="400">
        <v>-103</v>
      </c>
      <c r="G228" s="400">
        <v>-101</v>
      </c>
      <c r="H228" s="473">
        <v>-96</v>
      </c>
      <c r="I228" s="80"/>
      <c r="J228" s="387"/>
      <c r="K228" s="484"/>
      <c r="M228" s="550"/>
      <c r="O228" s="550"/>
    </row>
    <row r="229" spans="2:15" ht="12.75" customHeight="1" x14ac:dyDescent="0.2">
      <c r="C229" s="78" t="s">
        <v>56</v>
      </c>
      <c r="D229" s="70"/>
      <c r="E229" s="400">
        <v>-837</v>
      </c>
      <c r="F229" s="400">
        <v>-880</v>
      </c>
      <c r="G229" s="400">
        <v>-850</v>
      </c>
      <c r="H229" s="473">
        <v>-798</v>
      </c>
      <c r="I229" s="80"/>
      <c r="J229" s="387"/>
      <c r="K229" s="484"/>
      <c r="M229" s="550"/>
      <c r="O229" s="550"/>
    </row>
    <row r="230" spans="2:15" ht="12.75" customHeight="1" x14ac:dyDescent="0.2">
      <c r="C230" s="428" t="s">
        <v>237</v>
      </c>
      <c r="D230" s="70"/>
      <c r="E230" s="400">
        <v>-60</v>
      </c>
      <c r="F230" s="79">
        <v>-57</v>
      </c>
      <c r="G230" s="400">
        <v>-2</v>
      </c>
      <c r="H230" s="473">
        <v>35</v>
      </c>
      <c r="I230" s="80"/>
      <c r="J230" s="387"/>
      <c r="K230" s="484"/>
      <c r="M230" s="550"/>
      <c r="O230" s="550"/>
    </row>
    <row r="231" spans="2:15" ht="12.75" customHeight="1" thickBot="1" x14ac:dyDescent="0.25">
      <c r="B231" s="74"/>
      <c r="C231" s="75" t="s">
        <v>58</v>
      </c>
      <c r="D231" s="76"/>
      <c r="E231" s="404">
        <v>800</v>
      </c>
      <c r="F231" s="404">
        <v>925</v>
      </c>
      <c r="G231" s="404">
        <v>968</v>
      </c>
      <c r="H231" s="478">
        <v>979</v>
      </c>
      <c r="I231" s="81"/>
      <c r="J231" s="388">
        <v>37.1</v>
      </c>
      <c r="K231" s="485">
        <v>26.9</v>
      </c>
      <c r="M231" s="550"/>
      <c r="O231" s="550"/>
    </row>
    <row r="232" spans="2:15" s="77" customFormat="1" ht="12.75" customHeight="1" thickTop="1" x14ac:dyDescent="0.2">
      <c r="B232" s="338"/>
      <c r="C232" s="338"/>
      <c r="D232" s="70"/>
      <c r="E232" s="405"/>
      <c r="F232" s="405"/>
      <c r="G232" s="405"/>
      <c r="H232" s="473"/>
      <c r="I232" s="80"/>
      <c r="J232" s="386"/>
      <c r="K232" s="483"/>
      <c r="L232" s="42"/>
      <c r="M232" s="550"/>
      <c r="N232" s="363"/>
      <c r="O232" s="550"/>
    </row>
    <row r="233" spans="2:15" ht="12.75" customHeight="1" x14ac:dyDescent="0.2">
      <c r="B233" s="74"/>
      <c r="C233" s="75" t="s">
        <v>59</v>
      </c>
      <c r="D233" s="76"/>
      <c r="E233" s="86">
        <v>0.29799999999999999</v>
      </c>
      <c r="F233" s="86">
        <v>0.313</v>
      </c>
      <c r="G233" s="86">
        <v>0.30499999999999999</v>
      </c>
      <c r="H233" s="477">
        <v>0.31</v>
      </c>
      <c r="I233" s="86"/>
      <c r="J233" s="386"/>
      <c r="K233" s="483"/>
      <c r="M233" s="550"/>
      <c r="O233" s="550"/>
    </row>
    <row r="234" spans="2:15" s="77" customFormat="1" ht="12.75" customHeight="1" x14ac:dyDescent="0.2">
      <c r="B234" s="338"/>
      <c r="C234" s="78" t="s">
        <v>60</v>
      </c>
      <c r="D234" s="70"/>
      <c r="E234" s="400">
        <v>744</v>
      </c>
      <c r="F234" s="400">
        <v>1099</v>
      </c>
      <c r="G234" s="400">
        <v>783</v>
      </c>
      <c r="H234" s="473">
        <v>1224</v>
      </c>
      <c r="I234" s="80"/>
      <c r="J234" s="386"/>
      <c r="K234" s="483"/>
      <c r="L234" s="42"/>
      <c r="M234" s="550"/>
      <c r="N234" s="363"/>
      <c r="O234" s="550"/>
    </row>
    <row r="235" spans="2:15" ht="12.75" customHeight="1" x14ac:dyDescent="0.2">
      <c r="C235" s="78"/>
      <c r="D235" s="70"/>
      <c r="E235" s="400"/>
      <c r="F235" s="400"/>
      <c r="G235" s="400"/>
      <c r="H235" s="473"/>
      <c r="I235" s="80"/>
      <c r="J235" s="387"/>
      <c r="K235" s="484"/>
      <c r="M235" s="550"/>
      <c r="O235" s="550"/>
    </row>
    <row r="236" spans="2:15" s="338" customFormat="1" ht="12.75" customHeight="1" x14ac:dyDescent="0.2">
      <c r="B236" s="622" t="s">
        <v>123</v>
      </c>
      <c r="C236" s="623"/>
      <c r="D236" s="70"/>
      <c r="E236" s="400"/>
      <c r="F236" s="400"/>
      <c r="G236" s="400"/>
      <c r="H236" s="473"/>
      <c r="I236" s="80"/>
      <c r="J236" s="387"/>
      <c r="K236" s="484"/>
      <c r="L236" s="434"/>
      <c r="M236" s="550"/>
      <c r="N236" s="363"/>
      <c r="O236" s="550"/>
    </row>
    <row r="237" spans="2:15" ht="12.75" customHeight="1" x14ac:dyDescent="0.25">
      <c r="C237" s="428" t="s">
        <v>17</v>
      </c>
      <c r="D237" s="70"/>
      <c r="E237" s="399"/>
      <c r="F237" s="399"/>
      <c r="G237" s="399"/>
      <c r="H237" s="473"/>
      <c r="I237" s="80"/>
      <c r="J237" s="387"/>
      <c r="K237" s="484"/>
      <c r="M237" s="550"/>
      <c r="O237" s="550"/>
    </row>
    <row r="238" spans="2:15" ht="12.75" customHeight="1" x14ac:dyDescent="0.2">
      <c r="C238" s="73" t="s">
        <v>18</v>
      </c>
      <c r="D238" s="70"/>
      <c r="E238" s="400">
        <v>131</v>
      </c>
      <c r="F238" s="400">
        <v>144</v>
      </c>
      <c r="G238" s="400">
        <v>165</v>
      </c>
      <c r="H238" s="473">
        <v>176</v>
      </c>
      <c r="I238" s="80"/>
      <c r="J238" s="387"/>
      <c r="K238" s="484"/>
      <c r="M238" s="550"/>
      <c r="O238" s="550"/>
    </row>
    <row r="239" spans="2:15" ht="12.75" customHeight="1" x14ac:dyDescent="0.2">
      <c r="C239" s="73" t="s">
        <v>19</v>
      </c>
      <c r="D239" s="70"/>
      <c r="E239" s="79">
        <v>115</v>
      </c>
      <c r="F239" s="79">
        <v>145</v>
      </c>
      <c r="G239" s="79">
        <v>132</v>
      </c>
      <c r="H239" s="474">
        <v>139</v>
      </c>
      <c r="I239" s="80"/>
      <c r="J239" s="387"/>
      <c r="K239" s="484"/>
      <c r="M239" s="550"/>
      <c r="O239" s="550"/>
    </row>
    <row r="240" spans="2:15" ht="12.75" customHeight="1" x14ac:dyDescent="0.2">
      <c r="C240" s="73" t="s">
        <v>20</v>
      </c>
      <c r="D240" s="70"/>
      <c r="E240" s="400">
        <v>246</v>
      </c>
      <c r="F240" s="400">
        <v>289</v>
      </c>
      <c r="G240" s="400">
        <v>297</v>
      </c>
      <c r="H240" s="473">
        <v>315</v>
      </c>
      <c r="I240" s="80"/>
      <c r="J240" s="387"/>
      <c r="K240" s="484"/>
      <c r="M240" s="550"/>
      <c r="O240" s="550"/>
    </row>
    <row r="241" spans="2:15" ht="12.75" customHeight="1" x14ac:dyDescent="0.2">
      <c r="C241" s="428" t="s">
        <v>46</v>
      </c>
      <c r="D241" s="70"/>
      <c r="E241" s="400"/>
      <c r="F241" s="400"/>
      <c r="G241" s="400"/>
      <c r="H241" s="473"/>
      <c r="I241" s="80"/>
      <c r="J241" s="387"/>
      <c r="K241" s="484"/>
      <c r="M241" s="550"/>
      <c r="O241" s="550"/>
    </row>
    <row r="242" spans="2:15" ht="12.75" customHeight="1" x14ac:dyDescent="0.2">
      <c r="C242" s="73" t="s">
        <v>18</v>
      </c>
      <c r="D242" s="70"/>
      <c r="E242" s="400">
        <v>205</v>
      </c>
      <c r="F242" s="400">
        <v>210</v>
      </c>
      <c r="G242" s="400">
        <v>203</v>
      </c>
      <c r="H242" s="473">
        <v>173</v>
      </c>
      <c r="I242" s="80"/>
      <c r="J242" s="387"/>
      <c r="K242" s="484"/>
      <c r="M242" s="550"/>
      <c r="O242" s="550"/>
    </row>
    <row r="243" spans="2:15" ht="12.75" customHeight="1" x14ac:dyDescent="0.2">
      <c r="C243" s="73" t="s">
        <v>19</v>
      </c>
      <c r="D243" s="70"/>
      <c r="E243" s="79">
        <v>1039</v>
      </c>
      <c r="F243" s="79">
        <v>1060</v>
      </c>
      <c r="G243" s="79">
        <v>1126</v>
      </c>
      <c r="H243" s="474">
        <v>1016</v>
      </c>
      <c r="I243" s="80"/>
      <c r="J243" s="387"/>
      <c r="K243" s="484"/>
      <c r="M243" s="550"/>
      <c r="O243" s="550"/>
    </row>
    <row r="244" spans="2:15" ht="12.75" customHeight="1" x14ac:dyDescent="0.2">
      <c r="C244" s="73" t="s">
        <v>20</v>
      </c>
      <c r="D244" s="70"/>
      <c r="E244" s="400">
        <v>1244</v>
      </c>
      <c r="F244" s="400">
        <v>1270</v>
      </c>
      <c r="G244" s="400">
        <v>1329</v>
      </c>
      <c r="H244" s="473">
        <v>1189</v>
      </c>
      <c r="I244" s="80"/>
      <c r="J244" s="387"/>
      <c r="K244" s="484"/>
      <c r="M244" s="550"/>
      <c r="O244" s="550"/>
    </row>
    <row r="245" spans="2:15" ht="12.75" customHeight="1" x14ac:dyDescent="0.2">
      <c r="C245" s="428" t="s">
        <v>22</v>
      </c>
      <c r="D245" s="70"/>
      <c r="E245" s="400">
        <v>332</v>
      </c>
      <c r="F245" s="400">
        <v>356</v>
      </c>
      <c r="G245" s="400">
        <v>354</v>
      </c>
      <c r="H245" s="473">
        <v>325</v>
      </c>
      <c r="I245" s="80"/>
      <c r="J245" s="387"/>
      <c r="K245" s="484"/>
      <c r="M245" s="550"/>
      <c r="O245" s="550"/>
    </row>
    <row r="246" spans="2:15" ht="12.75" customHeight="1" x14ac:dyDescent="0.2">
      <c r="C246" s="428" t="s">
        <v>47</v>
      </c>
      <c r="D246" s="70"/>
      <c r="E246" s="400">
        <v>9</v>
      </c>
      <c r="F246" s="400">
        <v>10</v>
      </c>
      <c r="G246" s="400">
        <v>12</v>
      </c>
      <c r="H246" s="473">
        <v>14</v>
      </c>
      <c r="I246" s="80"/>
      <c r="J246" s="387"/>
      <c r="K246" s="484"/>
      <c r="M246" s="550"/>
      <c r="O246" s="550"/>
    </row>
    <row r="247" spans="2:15" ht="12.75" customHeight="1" x14ac:dyDescent="0.2">
      <c r="C247" s="428" t="s">
        <v>24</v>
      </c>
      <c r="D247" s="70"/>
      <c r="E247" s="79">
        <v>56</v>
      </c>
      <c r="F247" s="79">
        <v>65</v>
      </c>
      <c r="G247" s="79">
        <v>46</v>
      </c>
      <c r="H247" s="474">
        <v>46</v>
      </c>
      <c r="I247" s="80"/>
      <c r="J247" s="387"/>
      <c r="K247" s="484"/>
      <c r="M247" s="550"/>
      <c r="O247" s="550"/>
    </row>
    <row r="248" spans="2:15" ht="12.75" customHeight="1" x14ac:dyDescent="0.2">
      <c r="B248" s="74"/>
      <c r="C248" s="75" t="s">
        <v>25</v>
      </c>
      <c r="D248" s="76"/>
      <c r="E248" s="401">
        <v>1887</v>
      </c>
      <c r="F248" s="401">
        <v>1990</v>
      </c>
      <c r="G248" s="401">
        <v>2038</v>
      </c>
      <c r="H248" s="475">
        <v>1889</v>
      </c>
      <c r="I248" s="81"/>
      <c r="J248" s="388">
        <v>13.5</v>
      </c>
      <c r="K248" s="485">
        <v>12.5</v>
      </c>
      <c r="M248" s="550"/>
      <c r="O248" s="550"/>
    </row>
    <row r="249" spans="2:15" s="77" customFormat="1" ht="12.75" customHeight="1" x14ac:dyDescent="0.2">
      <c r="B249" s="338"/>
      <c r="C249" s="428" t="s">
        <v>48</v>
      </c>
      <c r="D249" s="70"/>
      <c r="E249" s="79">
        <v>16</v>
      </c>
      <c r="F249" s="79">
        <v>14</v>
      </c>
      <c r="G249" s="79">
        <v>10</v>
      </c>
      <c r="H249" s="474">
        <v>8</v>
      </c>
      <c r="I249" s="80"/>
      <c r="J249" s="387"/>
      <c r="K249" s="484"/>
      <c r="L249" s="42"/>
      <c r="M249" s="550"/>
      <c r="N249" s="363"/>
      <c r="O249" s="550"/>
    </row>
    <row r="250" spans="2:15" ht="12.75" customHeight="1" x14ac:dyDescent="0.2">
      <c r="B250" s="74"/>
      <c r="C250" s="75" t="s">
        <v>16</v>
      </c>
      <c r="D250" s="76"/>
      <c r="E250" s="401">
        <v>1903</v>
      </c>
      <c r="F250" s="401">
        <v>2004</v>
      </c>
      <c r="G250" s="401">
        <v>2048</v>
      </c>
      <c r="H250" s="475">
        <v>1897</v>
      </c>
      <c r="I250" s="81"/>
      <c r="J250" s="388">
        <v>13.1</v>
      </c>
      <c r="K250" s="485">
        <v>12.3</v>
      </c>
      <c r="M250" s="550"/>
      <c r="O250" s="550"/>
    </row>
    <row r="251" spans="2:15" s="77" customFormat="1" ht="12.75" customHeight="1" x14ac:dyDescent="0.2">
      <c r="B251" s="338"/>
      <c r="C251" s="428" t="s">
        <v>49</v>
      </c>
      <c r="D251" s="70"/>
      <c r="E251" s="80">
        <v>-618</v>
      </c>
      <c r="F251" s="80">
        <v>-637</v>
      </c>
      <c r="G251" s="80">
        <v>-632</v>
      </c>
      <c r="H251" s="473">
        <v>-599</v>
      </c>
      <c r="I251" s="80"/>
      <c r="J251" s="387"/>
      <c r="K251" s="484"/>
      <c r="L251" s="42"/>
      <c r="M251" s="550"/>
      <c r="N251" s="363"/>
      <c r="O251" s="550"/>
    </row>
    <row r="252" spans="2:15" ht="12.75" customHeight="1" x14ac:dyDescent="0.2">
      <c r="C252" s="618" t="s">
        <v>50</v>
      </c>
      <c r="D252" s="619"/>
      <c r="E252" s="80">
        <v>-102</v>
      </c>
      <c r="F252" s="80">
        <v>-85</v>
      </c>
      <c r="G252" s="80">
        <v>-80</v>
      </c>
      <c r="H252" s="473">
        <v>-79</v>
      </c>
      <c r="I252" s="80"/>
      <c r="J252" s="387"/>
      <c r="K252" s="484"/>
      <c r="M252" s="550"/>
      <c r="O252" s="550"/>
    </row>
    <row r="253" spans="2:15" ht="12.75" customHeight="1" x14ac:dyDescent="0.2">
      <c r="C253" s="618" t="s">
        <v>51</v>
      </c>
      <c r="D253" s="619"/>
      <c r="E253" s="402">
        <v>-695</v>
      </c>
      <c r="F253" s="402">
        <v>-715</v>
      </c>
      <c r="G253" s="402">
        <v>-732</v>
      </c>
      <c r="H253" s="473">
        <v>-688</v>
      </c>
      <c r="I253" s="80"/>
      <c r="J253" s="387"/>
      <c r="K253" s="484"/>
      <c r="M253" s="550"/>
      <c r="O253" s="550"/>
    </row>
    <row r="254" spans="2:15" ht="12.75" customHeight="1" x14ac:dyDescent="0.2">
      <c r="B254" s="74"/>
      <c r="C254" s="75" t="s">
        <v>52</v>
      </c>
      <c r="D254" s="76"/>
      <c r="E254" s="407">
        <v>488</v>
      </c>
      <c r="F254" s="407">
        <v>567</v>
      </c>
      <c r="G254" s="407">
        <v>604</v>
      </c>
      <c r="H254" s="476">
        <v>531</v>
      </c>
      <c r="I254" s="81"/>
      <c r="J254" s="388">
        <v>30.3</v>
      </c>
      <c r="K254" s="485">
        <v>11.5</v>
      </c>
      <c r="M254" s="550"/>
      <c r="O254" s="550"/>
    </row>
    <row r="255" spans="2:15" s="77" customFormat="1" ht="12.75" customHeight="1" x14ac:dyDescent="0.2">
      <c r="B255" s="74"/>
      <c r="C255" s="428" t="s">
        <v>53</v>
      </c>
      <c r="D255" s="76"/>
      <c r="E255" s="400"/>
      <c r="F255" s="400"/>
      <c r="G255" s="400"/>
      <c r="H255" s="473"/>
      <c r="I255" s="81"/>
      <c r="J255" s="387"/>
      <c r="K255" s="484"/>
      <c r="L255" s="42"/>
      <c r="M255" s="550"/>
      <c r="N255" s="363"/>
      <c r="O255" s="550"/>
    </row>
    <row r="256" spans="2:15" s="77" customFormat="1" ht="12.75" customHeight="1" x14ac:dyDescent="0.2">
      <c r="B256" s="338"/>
      <c r="C256" s="78" t="s">
        <v>54</v>
      </c>
      <c r="D256" s="70"/>
      <c r="E256" s="400">
        <v>-146</v>
      </c>
      <c r="F256" s="400">
        <v>-148</v>
      </c>
      <c r="G256" s="400">
        <v>-139</v>
      </c>
      <c r="H256" s="473">
        <v>-125</v>
      </c>
      <c r="I256" s="80"/>
      <c r="J256" s="387"/>
      <c r="K256" s="484"/>
      <c r="L256" s="42"/>
      <c r="M256" s="550"/>
      <c r="N256" s="363"/>
      <c r="O256" s="550"/>
    </row>
    <row r="257" spans="2:15" ht="12.75" customHeight="1" x14ac:dyDescent="0.2">
      <c r="C257" s="78" t="s">
        <v>55</v>
      </c>
      <c r="D257" s="70"/>
      <c r="E257" s="400">
        <v>-37</v>
      </c>
      <c r="F257" s="400">
        <v>-38</v>
      </c>
      <c r="G257" s="400">
        <v>-37</v>
      </c>
      <c r="H257" s="473">
        <v>-35</v>
      </c>
      <c r="I257" s="80"/>
      <c r="J257" s="387"/>
      <c r="K257" s="484"/>
      <c r="M257" s="550"/>
      <c r="O257" s="550"/>
    </row>
    <row r="258" spans="2:15" ht="12.75" customHeight="1" x14ac:dyDescent="0.2">
      <c r="C258" s="78" t="s">
        <v>56</v>
      </c>
      <c r="D258" s="70"/>
      <c r="E258" s="400">
        <v>-267</v>
      </c>
      <c r="F258" s="400">
        <v>-276</v>
      </c>
      <c r="G258" s="400">
        <v>-262</v>
      </c>
      <c r="H258" s="473">
        <v>-232</v>
      </c>
      <c r="I258" s="80"/>
      <c r="J258" s="387"/>
      <c r="K258" s="484"/>
      <c r="M258" s="550"/>
      <c r="O258" s="550"/>
    </row>
    <row r="259" spans="2:15" ht="12.75" customHeight="1" x14ac:dyDescent="0.2">
      <c r="C259" s="428" t="s">
        <v>237</v>
      </c>
      <c r="D259" s="70"/>
      <c r="E259" s="400">
        <v>16</v>
      </c>
      <c r="F259" s="79">
        <v>-1</v>
      </c>
      <c r="G259" s="400">
        <v>-50</v>
      </c>
      <c r="H259" s="473">
        <v>71</v>
      </c>
      <c r="I259" s="80"/>
      <c r="J259" s="387"/>
      <c r="K259" s="484"/>
      <c r="M259" s="550"/>
      <c r="O259" s="550"/>
    </row>
    <row r="260" spans="2:15" ht="12.75" customHeight="1" thickBot="1" x14ac:dyDescent="0.25">
      <c r="B260" s="74"/>
      <c r="C260" s="75" t="s">
        <v>58</v>
      </c>
      <c r="D260" s="76"/>
      <c r="E260" s="404">
        <v>54</v>
      </c>
      <c r="F260" s="404">
        <v>104</v>
      </c>
      <c r="G260" s="404">
        <v>116</v>
      </c>
      <c r="H260" s="478">
        <v>210</v>
      </c>
      <c r="I260" s="81"/>
      <c r="J260" s="388">
        <v>126.1</v>
      </c>
      <c r="K260" s="485">
        <v>144.4</v>
      </c>
      <c r="M260" s="550"/>
      <c r="O260" s="550"/>
    </row>
    <row r="261" spans="2:15" s="77" customFormat="1" ht="12.75" customHeight="1" thickTop="1" x14ac:dyDescent="0.2">
      <c r="B261" s="338"/>
      <c r="C261" s="338"/>
      <c r="D261" s="70"/>
      <c r="E261" s="409"/>
      <c r="F261" s="409"/>
      <c r="G261" s="409"/>
      <c r="H261" s="481"/>
      <c r="I261" s="92"/>
      <c r="J261" s="387"/>
      <c r="K261" s="484"/>
      <c r="L261" s="42"/>
      <c r="M261" s="550"/>
      <c r="N261" s="363"/>
      <c r="O261" s="550"/>
    </row>
    <row r="262" spans="2:15" ht="12.75" customHeight="1" x14ac:dyDescent="0.2">
      <c r="B262" s="74"/>
      <c r="C262" s="75" t="s">
        <v>59</v>
      </c>
      <c r="D262" s="76"/>
      <c r="E262" s="86">
        <v>0.25600000000000001</v>
      </c>
      <c r="F262" s="86">
        <v>0.28299999999999997</v>
      </c>
      <c r="G262" s="86">
        <v>0.29499999999999998</v>
      </c>
      <c r="H262" s="477">
        <v>0.28000000000000003</v>
      </c>
      <c r="I262" s="86"/>
      <c r="J262" s="388"/>
      <c r="K262" s="485"/>
      <c r="M262" s="550"/>
      <c r="O262" s="550"/>
    </row>
    <row r="263" spans="2:15" s="77" customFormat="1" ht="12.75" customHeight="1" x14ac:dyDescent="0.2">
      <c r="B263" s="338"/>
      <c r="C263" s="78" t="s">
        <v>60</v>
      </c>
      <c r="D263" s="70"/>
      <c r="E263" s="400">
        <v>143</v>
      </c>
      <c r="F263" s="400">
        <v>319</v>
      </c>
      <c r="G263" s="400">
        <v>177</v>
      </c>
      <c r="H263" s="473">
        <v>456</v>
      </c>
      <c r="I263" s="80"/>
      <c r="J263" s="387"/>
      <c r="K263" s="484"/>
      <c r="L263" s="42"/>
      <c r="M263" s="550"/>
      <c r="N263" s="363"/>
      <c r="O263" s="550"/>
    </row>
    <row r="264" spans="2:15" ht="12.75" customHeight="1" x14ac:dyDescent="0.2">
      <c r="C264" s="338"/>
      <c r="D264" s="70"/>
      <c r="E264" s="400"/>
      <c r="F264" s="400"/>
      <c r="G264" s="400"/>
      <c r="H264" s="473"/>
      <c r="I264" s="80"/>
      <c r="J264" s="387"/>
      <c r="K264" s="484"/>
      <c r="M264" s="550"/>
      <c r="O264" s="550"/>
    </row>
    <row r="265" spans="2:15" ht="12.75" customHeight="1" x14ac:dyDescent="0.2">
      <c r="B265" s="622" t="s">
        <v>351</v>
      </c>
      <c r="C265" s="623"/>
      <c r="D265" s="70"/>
      <c r="E265" s="400"/>
      <c r="F265" s="400"/>
      <c r="G265" s="400"/>
      <c r="H265" s="473"/>
      <c r="I265" s="80"/>
      <c r="J265" s="387"/>
      <c r="K265" s="484"/>
      <c r="M265" s="550"/>
      <c r="O265" s="550"/>
    </row>
    <row r="266" spans="2:15" ht="12.75" customHeight="1" x14ac:dyDescent="0.25">
      <c r="C266" s="428" t="s">
        <v>17</v>
      </c>
      <c r="D266" s="70"/>
      <c r="E266" s="399"/>
      <c r="F266" s="399"/>
      <c r="G266" s="399"/>
      <c r="H266" s="473"/>
      <c r="I266" s="80"/>
      <c r="J266" s="387"/>
      <c r="K266" s="484"/>
      <c r="M266" s="550"/>
      <c r="O266" s="550"/>
    </row>
    <row r="267" spans="2:15" ht="12.75" customHeight="1" x14ac:dyDescent="0.2">
      <c r="C267" s="73" t="s">
        <v>18</v>
      </c>
      <c r="D267" s="70"/>
      <c r="E267" s="400">
        <v>512</v>
      </c>
      <c r="F267" s="400">
        <v>487</v>
      </c>
      <c r="G267" s="400">
        <v>460</v>
      </c>
      <c r="H267" s="473">
        <v>407</v>
      </c>
      <c r="I267" s="80"/>
      <c r="J267" s="387"/>
      <c r="K267" s="484"/>
      <c r="M267" s="550"/>
      <c r="O267" s="550"/>
    </row>
    <row r="268" spans="2:15" ht="12.75" customHeight="1" x14ac:dyDescent="0.2">
      <c r="C268" s="73" t="s">
        <v>19</v>
      </c>
      <c r="D268" s="70"/>
      <c r="E268" s="79">
        <v>43</v>
      </c>
      <c r="F268" s="79">
        <v>47</v>
      </c>
      <c r="G268" s="79">
        <v>58</v>
      </c>
      <c r="H268" s="474">
        <v>145</v>
      </c>
      <c r="I268" s="80"/>
      <c r="J268" s="387"/>
      <c r="K268" s="484"/>
      <c r="M268" s="550"/>
      <c r="O268" s="550"/>
    </row>
    <row r="269" spans="2:15" ht="12.75" customHeight="1" x14ac:dyDescent="0.2">
      <c r="C269" s="73" t="s">
        <v>20</v>
      </c>
      <c r="D269" s="70"/>
      <c r="E269" s="400">
        <f>SUM(E267:E268)</f>
        <v>555</v>
      </c>
      <c r="F269" s="400">
        <f t="shared" ref="F269:H269" si="16">SUM(F267:F268)</f>
        <v>534</v>
      </c>
      <c r="G269" s="400">
        <f t="shared" si="16"/>
        <v>518</v>
      </c>
      <c r="H269" s="473">
        <f t="shared" si="16"/>
        <v>552</v>
      </c>
      <c r="I269" s="80"/>
      <c r="J269" s="387"/>
      <c r="K269" s="484"/>
      <c r="M269" s="550"/>
      <c r="O269" s="550"/>
    </row>
    <row r="270" spans="2:15" ht="12.75" customHeight="1" x14ac:dyDescent="0.2">
      <c r="C270" s="428" t="s">
        <v>46</v>
      </c>
      <c r="D270" s="70"/>
      <c r="E270" s="400"/>
      <c r="F270" s="400"/>
      <c r="G270" s="400"/>
      <c r="H270" s="473"/>
      <c r="I270" s="80"/>
      <c r="J270" s="387"/>
      <c r="K270" s="484"/>
      <c r="M270" s="550"/>
      <c r="O270" s="550"/>
    </row>
    <row r="271" spans="2:15" ht="12.75" customHeight="1" x14ac:dyDescent="0.2">
      <c r="C271" s="73" t="s">
        <v>18</v>
      </c>
      <c r="D271" s="70"/>
      <c r="E271" s="400">
        <v>326</v>
      </c>
      <c r="F271" s="400">
        <v>294</v>
      </c>
      <c r="G271" s="400">
        <v>277</v>
      </c>
      <c r="H271" s="473">
        <v>230</v>
      </c>
      <c r="I271" s="80"/>
      <c r="J271" s="387"/>
      <c r="K271" s="484"/>
      <c r="M271" s="550"/>
      <c r="O271" s="550"/>
    </row>
    <row r="272" spans="2:15" ht="12.75" customHeight="1" x14ac:dyDescent="0.2">
      <c r="C272" s="73" t="s">
        <v>19</v>
      </c>
      <c r="D272" s="70"/>
      <c r="E272" s="79">
        <v>945</v>
      </c>
      <c r="F272" s="79">
        <v>935</v>
      </c>
      <c r="G272" s="79">
        <v>903</v>
      </c>
      <c r="H272" s="474">
        <v>766</v>
      </c>
      <c r="I272" s="80"/>
      <c r="J272" s="387"/>
      <c r="K272" s="484"/>
      <c r="M272" s="550"/>
      <c r="O272" s="550"/>
    </row>
    <row r="273" spans="2:15" ht="12.75" customHeight="1" x14ac:dyDescent="0.2">
      <c r="C273" s="73" t="s">
        <v>20</v>
      </c>
      <c r="D273" s="70"/>
      <c r="E273" s="400">
        <f>SUM(E271:E272)</f>
        <v>1271</v>
      </c>
      <c r="F273" s="400">
        <f t="shared" ref="F273:H273" si="17">SUM(F271:F272)</f>
        <v>1229</v>
      </c>
      <c r="G273" s="400">
        <f t="shared" si="17"/>
        <v>1180</v>
      </c>
      <c r="H273" s="473">
        <f t="shared" si="17"/>
        <v>996</v>
      </c>
      <c r="I273" s="80"/>
      <c r="J273" s="387"/>
      <c r="K273" s="484"/>
      <c r="M273" s="550"/>
      <c r="O273" s="550"/>
    </row>
    <row r="274" spans="2:15" ht="12.75" customHeight="1" x14ac:dyDescent="0.2">
      <c r="C274" s="428" t="s">
        <v>22</v>
      </c>
      <c r="D274" s="70"/>
      <c r="E274" s="400">
        <v>226</v>
      </c>
      <c r="F274" s="400">
        <v>217</v>
      </c>
      <c r="G274" s="400">
        <v>170</v>
      </c>
      <c r="H274" s="473">
        <v>161</v>
      </c>
      <c r="I274" s="80"/>
      <c r="J274" s="387"/>
      <c r="K274" s="484"/>
      <c r="M274" s="550"/>
      <c r="O274" s="550"/>
    </row>
    <row r="275" spans="2:15" ht="12.75" customHeight="1" x14ac:dyDescent="0.2">
      <c r="C275" s="428" t="s">
        <v>47</v>
      </c>
      <c r="D275" s="70"/>
      <c r="E275" s="400">
        <v>91</v>
      </c>
      <c r="F275" s="400">
        <v>0</v>
      </c>
      <c r="G275" s="400">
        <v>1</v>
      </c>
      <c r="H275" s="473">
        <v>0</v>
      </c>
      <c r="I275" s="80"/>
      <c r="J275" s="387"/>
      <c r="K275" s="484"/>
      <c r="M275" s="550"/>
      <c r="O275" s="550"/>
    </row>
    <row r="276" spans="2:15" ht="12.75" customHeight="1" x14ac:dyDescent="0.2">
      <c r="C276" s="428" t="s">
        <v>24</v>
      </c>
      <c r="D276" s="70"/>
      <c r="E276" s="79">
        <v>144</v>
      </c>
      <c r="F276" s="79">
        <v>148</v>
      </c>
      <c r="G276" s="79">
        <v>142</v>
      </c>
      <c r="H276" s="474">
        <v>146</v>
      </c>
      <c r="I276" s="80"/>
      <c r="J276" s="387"/>
      <c r="K276" s="484"/>
      <c r="M276" s="550"/>
      <c r="O276" s="550"/>
    </row>
    <row r="277" spans="2:15" ht="12.75" customHeight="1" x14ac:dyDescent="0.2">
      <c r="B277" s="74"/>
      <c r="C277" s="75" t="s">
        <v>25</v>
      </c>
      <c r="D277" s="76"/>
      <c r="E277" s="401">
        <f>SUM(E269,E273,E274,E275,E276)</f>
        <v>2287</v>
      </c>
      <c r="F277" s="401">
        <f t="shared" ref="F277:H277" si="18">SUM(F269,F273,F274,F275,F276)</f>
        <v>2128</v>
      </c>
      <c r="G277" s="401">
        <f t="shared" si="18"/>
        <v>2011</v>
      </c>
      <c r="H277" s="475">
        <f t="shared" si="18"/>
        <v>1855</v>
      </c>
      <c r="I277" s="81"/>
      <c r="J277" s="388">
        <v>3.9</v>
      </c>
      <c r="K277" s="485">
        <v>4.2</v>
      </c>
      <c r="M277" s="550"/>
      <c r="O277" s="550"/>
    </row>
    <row r="278" spans="2:15" s="77" customFormat="1" ht="12.75" customHeight="1" x14ac:dyDescent="0.2">
      <c r="B278" s="338"/>
      <c r="C278" s="428" t="s">
        <v>48</v>
      </c>
      <c r="D278" s="70"/>
      <c r="E278" s="79">
        <v>370</v>
      </c>
      <c r="F278" s="79">
        <v>421</v>
      </c>
      <c r="G278" s="79">
        <v>431</v>
      </c>
      <c r="H278" s="474">
        <v>421</v>
      </c>
      <c r="I278" s="80"/>
      <c r="J278" s="387"/>
      <c r="K278" s="484"/>
      <c r="L278" s="42"/>
      <c r="M278" s="550"/>
      <c r="N278" s="363"/>
      <c r="O278" s="550"/>
    </row>
    <row r="279" spans="2:15" ht="12.75" customHeight="1" x14ac:dyDescent="0.2">
      <c r="B279" s="74"/>
      <c r="C279" s="75" t="s">
        <v>16</v>
      </c>
      <c r="D279" s="76"/>
      <c r="E279" s="401">
        <f>SUM(E277:E278)</f>
        <v>2657</v>
      </c>
      <c r="F279" s="401">
        <f t="shared" ref="F279:H279" si="19">SUM(F277:F278)</f>
        <v>2549</v>
      </c>
      <c r="G279" s="401">
        <f t="shared" si="19"/>
        <v>2442</v>
      </c>
      <c r="H279" s="475">
        <f t="shared" si="19"/>
        <v>2276</v>
      </c>
      <c r="I279" s="81"/>
      <c r="J279" s="388">
        <v>8.1999999999999993</v>
      </c>
      <c r="K279" s="485">
        <v>7.1</v>
      </c>
      <c r="M279" s="550"/>
      <c r="O279" s="550"/>
    </row>
    <row r="280" spans="2:15" s="77" customFormat="1" ht="12.75" customHeight="1" x14ac:dyDescent="0.2">
      <c r="B280" s="338"/>
      <c r="C280" s="428" t="s">
        <v>49</v>
      </c>
      <c r="D280" s="70"/>
      <c r="E280" s="400">
        <v>-505</v>
      </c>
      <c r="F280" s="400">
        <v>-399</v>
      </c>
      <c r="G280" s="400">
        <v>-383</v>
      </c>
      <c r="H280" s="473">
        <v>-349</v>
      </c>
      <c r="I280" s="80"/>
      <c r="J280" s="387"/>
      <c r="K280" s="484"/>
      <c r="L280" s="42"/>
      <c r="M280" s="550"/>
      <c r="N280" s="363"/>
      <c r="O280" s="550"/>
    </row>
    <row r="281" spans="2:15" ht="12.75" customHeight="1" x14ac:dyDescent="0.2">
      <c r="C281" s="618" t="s">
        <v>50</v>
      </c>
      <c r="D281" s="619"/>
      <c r="E281" s="80">
        <v>-661</v>
      </c>
      <c r="F281" s="80">
        <v>-698</v>
      </c>
      <c r="G281" s="80">
        <v>-658</v>
      </c>
      <c r="H281" s="473">
        <v>-656</v>
      </c>
      <c r="I281" s="80"/>
      <c r="J281" s="387"/>
      <c r="K281" s="484"/>
      <c r="M281" s="550"/>
      <c r="O281" s="550"/>
    </row>
    <row r="282" spans="2:15" ht="12.75" customHeight="1" x14ac:dyDescent="0.2">
      <c r="C282" s="618" t="s">
        <v>51</v>
      </c>
      <c r="D282" s="619"/>
      <c r="E282" s="402">
        <v>-552</v>
      </c>
      <c r="F282" s="402">
        <v>-500</v>
      </c>
      <c r="G282" s="402">
        <v>-513</v>
      </c>
      <c r="H282" s="473">
        <v>-443</v>
      </c>
      <c r="I282" s="80"/>
      <c r="J282" s="387"/>
      <c r="K282" s="484"/>
      <c r="M282" s="550"/>
      <c r="O282" s="550"/>
    </row>
    <row r="283" spans="2:15" ht="12.75" customHeight="1" x14ac:dyDescent="0.2">
      <c r="B283" s="74"/>
      <c r="C283" s="75" t="s">
        <v>52</v>
      </c>
      <c r="D283" s="76"/>
      <c r="E283" s="407">
        <f>SUM(E279:E282)</f>
        <v>939</v>
      </c>
      <c r="F283" s="407">
        <f t="shared" ref="F283:H283" si="20">SUM(F279:F282)</f>
        <v>952</v>
      </c>
      <c r="G283" s="407">
        <f t="shared" si="20"/>
        <v>888</v>
      </c>
      <c r="H283" s="476">
        <f t="shared" si="20"/>
        <v>828</v>
      </c>
      <c r="I283" s="81"/>
      <c r="J283" s="388">
        <v>8</v>
      </c>
      <c r="K283" s="485">
        <v>5.0999999999999996</v>
      </c>
      <c r="M283" s="550"/>
      <c r="O283" s="550"/>
    </row>
    <row r="284" spans="2:15" s="77" customFormat="1" ht="12.75" customHeight="1" x14ac:dyDescent="0.2">
      <c r="B284" s="74"/>
      <c r="C284" s="428" t="s">
        <v>53</v>
      </c>
      <c r="D284" s="76"/>
      <c r="E284" s="400"/>
      <c r="F284" s="400"/>
      <c r="G284" s="400"/>
      <c r="H284" s="473"/>
      <c r="I284" s="81"/>
      <c r="J284" s="387"/>
      <c r="K284" s="484"/>
      <c r="L284" s="42"/>
      <c r="M284" s="550"/>
      <c r="N284" s="363"/>
      <c r="O284" s="550"/>
    </row>
    <row r="285" spans="2:15" s="77" customFormat="1" ht="12.75" customHeight="1" x14ac:dyDescent="0.2">
      <c r="B285" s="338"/>
      <c r="C285" s="78" t="s">
        <v>54</v>
      </c>
      <c r="D285" s="70"/>
      <c r="E285" s="400">
        <v>-49</v>
      </c>
      <c r="F285" s="400">
        <v>-46</v>
      </c>
      <c r="G285" s="400">
        <f>634-676</f>
        <v>-42</v>
      </c>
      <c r="H285" s="473">
        <v>-37</v>
      </c>
      <c r="I285" s="80"/>
      <c r="J285" s="387"/>
      <c r="K285" s="484"/>
      <c r="L285" s="42"/>
      <c r="M285" s="550"/>
      <c r="N285" s="363"/>
      <c r="O285" s="550"/>
    </row>
    <row r="286" spans="2:15" ht="12.75" customHeight="1" x14ac:dyDescent="0.2">
      <c r="C286" s="78" t="s">
        <v>55</v>
      </c>
      <c r="D286" s="70"/>
      <c r="E286" s="400">
        <v>-1</v>
      </c>
      <c r="F286" s="400">
        <v>-1</v>
      </c>
      <c r="G286" s="400">
        <v>-2</v>
      </c>
      <c r="H286" s="473">
        <v>-2</v>
      </c>
      <c r="I286" s="80"/>
      <c r="J286" s="387"/>
      <c r="K286" s="484"/>
      <c r="M286" s="550"/>
      <c r="O286" s="550"/>
    </row>
    <row r="287" spans="2:15" ht="12.75" customHeight="1" x14ac:dyDescent="0.2">
      <c r="C287" s="78" t="s">
        <v>56</v>
      </c>
      <c r="D287" s="70"/>
      <c r="E287" s="400">
        <v>-234</v>
      </c>
      <c r="F287" s="400">
        <v>-228</v>
      </c>
      <c r="G287" s="400">
        <v>-210</v>
      </c>
      <c r="H287" s="473">
        <v>-195</v>
      </c>
      <c r="I287" s="80"/>
      <c r="J287" s="387"/>
      <c r="K287" s="484"/>
      <c r="M287" s="550"/>
      <c r="O287" s="550"/>
    </row>
    <row r="288" spans="2:15" ht="12.75" customHeight="1" x14ac:dyDescent="0.2">
      <c r="C288" s="428" t="s">
        <v>237</v>
      </c>
      <c r="D288" s="70"/>
      <c r="E288" s="400">
        <v>0</v>
      </c>
      <c r="F288" s="79">
        <v>0</v>
      </c>
      <c r="G288" s="400">
        <v>0</v>
      </c>
      <c r="H288" s="473">
        <v>0</v>
      </c>
      <c r="I288" s="80"/>
      <c r="J288" s="387"/>
      <c r="K288" s="484"/>
      <c r="M288" s="550"/>
      <c r="O288" s="550"/>
    </row>
    <row r="289" spans="2:15" ht="12.75" customHeight="1" thickBot="1" x14ac:dyDescent="0.25">
      <c r="B289" s="74"/>
      <c r="C289" s="75" t="s">
        <v>58</v>
      </c>
      <c r="D289" s="76"/>
      <c r="E289" s="404">
        <f>SUM(E283:E288)</f>
        <v>655</v>
      </c>
      <c r="F289" s="404">
        <f t="shared" ref="F289:H289" si="21">SUM(F283:F288)</f>
        <v>677</v>
      </c>
      <c r="G289" s="404">
        <f t="shared" si="21"/>
        <v>634</v>
      </c>
      <c r="H289" s="478">
        <f t="shared" si="21"/>
        <v>594</v>
      </c>
      <c r="I289" s="81"/>
      <c r="J289" s="388">
        <v>10.9</v>
      </c>
      <c r="K289" s="485">
        <v>6.8</v>
      </c>
      <c r="M289" s="550"/>
      <c r="O289" s="550"/>
    </row>
    <row r="290" spans="2:15" s="77" customFormat="1" ht="12.75" customHeight="1" thickTop="1" x14ac:dyDescent="0.2">
      <c r="B290" s="338"/>
      <c r="C290" s="338"/>
      <c r="D290" s="70"/>
      <c r="E290" s="400"/>
      <c r="F290" s="400"/>
      <c r="G290" s="400"/>
      <c r="H290" s="481"/>
      <c r="I290" s="80"/>
      <c r="J290" s="387"/>
      <c r="K290" s="484"/>
      <c r="L290" s="42"/>
      <c r="M290" s="550"/>
      <c r="N290" s="363"/>
      <c r="O290" s="550"/>
    </row>
    <row r="291" spans="2:15" ht="12.75" customHeight="1" x14ac:dyDescent="0.2">
      <c r="B291" s="74"/>
      <c r="C291" s="75" t="s">
        <v>59</v>
      </c>
      <c r="D291" s="76"/>
      <c r="E291" s="86">
        <f t="shared" ref="E291:F291" si="22">ROUND(E283/E279,3)</f>
        <v>0.35299999999999998</v>
      </c>
      <c r="F291" s="86">
        <f t="shared" si="22"/>
        <v>0.373</v>
      </c>
      <c r="G291" s="86">
        <f>ROUND(G283/G279,3)</f>
        <v>0.36399999999999999</v>
      </c>
      <c r="H291" s="477">
        <f t="shared" ref="H291" si="23">ROUND(H283/H279,3)</f>
        <v>0.36399999999999999</v>
      </c>
      <c r="I291" s="86"/>
      <c r="J291" s="388"/>
      <c r="K291" s="485"/>
      <c r="M291" s="550"/>
      <c r="O291" s="550"/>
    </row>
    <row r="292" spans="2:15" s="77" customFormat="1" ht="12.75" customHeight="1" x14ac:dyDescent="0.2">
      <c r="B292" s="338"/>
      <c r="C292" s="78" t="s">
        <v>60</v>
      </c>
      <c r="D292" s="70"/>
      <c r="E292" s="400">
        <v>362</v>
      </c>
      <c r="F292" s="400">
        <v>341</v>
      </c>
      <c r="G292" s="400">
        <v>320</v>
      </c>
      <c r="H292" s="473">
        <v>343</v>
      </c>
      <c r="I292" s="80"/>
      <c r="J292" s="387"/>
      <c r="K292" s="484"/>
      <c r="L292" s="42"/>
      <c r="M292" s="550"/>
      <c r="N292" s="363"/>
      <c r="O292" s="550"/>
    </row>
    <row r="293" spans="2:15" ht="12.75" customHeight="1" x14ac:dyDescent="0.2">
      <c r="C293" s="338"/>
      <c r="D293" s="70"/>
      <c r="E293" s="400"/>
      <c r="F293" s="400"/>
      <c r="G293" s="400"/>
      <c r="H293" s="473"/>
      <c r="I293" s="80"/>
      <c r="J293" s="387"/>
      <c r="K293" s="484"/>
      <c r="M293" s="550"/>
      <c r="O293" s="550"/>
    </row>
    <row r="294" spans="2:15" ht="12.75" customHeight="1" x14ac:dyDescent="0.2">
      <c r="B294" s="629" t="s">
        <v>356</v>
      </c>
      <c r="C294" s="630"/>
      <c r="D294" s="70"/>
      <c r="E294" s="400"/>
      <c r="F294" s="400"/>
      <c r="G294" s="400"/>
      <c r="H294" s="473"/>
      <c r="I294" s="395"/>
      <c r="J294" s="387"/>
      <c r="K294" s="484"/>
      <c r="M294" s="550"/>
      <c r="O294" s="550"/>
    </row>
    <row r="295" spans="2:15" ht="12.75" customHeight="1" x14ac:dyDescent="0.25">
      <c r="B295" s="87"/>
      <c r="C295" s="428" t="s">
        <v>17</v>
      </c>
      <c r="D295" s="70"/>
      <c r="E295" s="399"/>
      <c r="F295" s="399"/>
      <c r="G295" s="399"/>
      <c r="H295" s="473"/>
      <c r="I295" s="395"/>
      <c r="J295" s="387"/>
      <c r="K295" s="484"/>
      <c r="M295" s="550"/>
      <c r="O295" s="550"/>
    </row>
    <row r="296" spans="2:15" ht="12.75" customHeight="1" x14ac:dyDescent="0.2">
      <c r="B296" s="87"/>
      <c r="C296" s="73" t="s">
        <v>18</v>
      </c>
      <c r="D296" s="70"/>
      <c r="E296" s="400">
        <v>284</v>
      </c>
      <c r="F296" s="400">
        <v>311</v>
      </c>
      <c r="G296" s="400">
        <v>319</v>
      </c>
      <c r="H296" s="473">
        <v>298</v>
      </c>
      <c r="I296" s="395"/>
      <c r="J296" s="387"/>
      <c r="K296" s="484"/>
      <c r="M296" s="550"/>
      <c r="O296" s="550"/>
    </row>
    <row r="297" spans="2:15" ht="12.75" customHeight="1" x14ac:dyDescent="0.2">
      <c r="B297" s="87"/>
      <c r="C297" s="73" t="s">
        <v>19</v>
      </c>
      <c r="D297" s="70"/>
      <c r="E297" s="79">
        <v>63</v>
      </c>
      <c r="F297" s="79">
        <v>81</v>
      </c>
      <c r="G297" s="79">
        <v>104</v>
      </c>
      <c r="H297" s="474">
        <v>100</v>
      </c>
      <c r="I297" s="395"/>
      <c r="J297" s="387"/>
      <c r="K297" s="484"/>
      <c r="M297" s="550"/>
      <c r="O297" s="550"/>
    </row>
    <row r="298" spans="2:15" ht="12.75" customHeight="1" x14ac:dyDescent="0.2">
      <c r="B298" s="87"/>
      <c r="C298" s="73" t="s">
        <v>20</v>
      </c>
      <c r="D298" s="70"/>
      <c r="E298" s="400">
        <f>SUM(E296:E297)</f>
        <v>347</v>
      </c>
      <c r="F298" s="400">
        <f t="shared" ref="F298:H298" si="24">SUM(F296:F297)</f>
        <v>392</v>
      </c>
      <c r="G298" s="400">
        <f t="shared" si="24"/>
        <v>423</v>
      </c>
      <c r="H298" s="473">
        <f t="shared" si="24"/>
        <v>398</v>
      </c>
      <c r="I298" s="395"/>
      <c r="J298" s="387"/>
      <c r="K298" s="484"/>
      <c r="M298" s="550"/>
      <c r="O298" s="550"/>
    </row>
    <row r="299" spans="2:15" ht="12.75" customHeight="1" x14ac:dyDescent="0.2">
      <c r="B299" s="87"/>
      <c r="C299" s="428" t="s">
        <v>46</v>
      </c>
      <c r="D299" s="70"/>
      <c r="E299" s="400"/>
      <c r="F299" s="400"/>
      <c r="G299" s="400"/>
      <c r="H299" s="473"/>
      <c r="I299" s="395"/>
      <c r="J299" s="387"/>
      <c r="K299" s="484"/>
      <c r="M299" s="550"/>
      <c r="O299" s="550"/>
    </row>
    <row r="300" spans="2:15" ht="12.75" customHeight="1" x14ac:dyDescent="0.2">
      <c r="B300" s="87"/>
      <c r="C300" s="73" t="s">
        <v>18</v>
      </c>
      <c r="D300" s="70"/>
      <c r="E300" s="400">
        <v>137</v>
      </c>
      <c r="F300" s="400">
        <v>129</v>
      </c>
      <c r="G300" s="400">
        <v>131</v>
      </c>
      <c r="H300" s="473">
        <v>109</v>
      </c>
      <c r="I300" s="395"/>
      <c r="J300" s="387"/>
      <c r="K300" s="484"/>
      <c r="M300" s="550"/>
      <c r="O300" s="550"/>
    </row>
    <row r="301" spans="2:15" ht="12.75" customHeight="1" x14ac:dyDescent="0.2">
      <c r="B301" s="87"/>
      <c r="C301" s="73" t="s">
        <v>19</v>
      </c>
      <c r="D301" s="70"/>
      <c r="E301" s="79">
        <v>162</v>
      </c>
      <c r="F301" s="79">
        <v>145</v>
      </c>
      <c r="G301" s="79">
        <v>137</v>
      </c>
      <c r="H301" s="474">
        <v>99</v>
      </c>
      <c r="I301" s="395"/>
      <c r="J301" s="387"/>
      <c r="K301" s="484"/>
      <c r="M301" s="550"/>
      <c r="O301" s="550"/>
    </row>
    <row r="302" spans="2:15" ht="12.75" customHeight="1" x14ac:dyDescent="0.2">
      <c r="B302" s="87"/>
      <c r="C302" s="73" t="s">
        <v>20</v>
      </c>
      <c r="D302" s="70"/>
      <c r="E302" s="400">
        <f>SUM(E300:E301)</f>
        <v>299</v>
      </c>
      <c r="F302" s="400">
        <f t="shared" ref="F302:H302" si="25">SUM(F300:F301)</f>
        <v>274</v>
      </c>
      <c r="G302" s="400">
        <f t="shared" si="25"/>
        <v>268</v>
      </c>
      <c r="H302" s="473">
        <f t="shared" si="25"/>
        <v>208</v>
      </c>
      <c r="I302" s="395"/>
      <c r="J302" s="387"/>
      <c r="K302" s="484"/>
      <c r="M302" s="550"/>
      <c r="O302" s="550"/>
    </row>
    <row r="303" spans="2:15" ht="12.75" customHeight="1" x14ac:dyDescent="0.2">
      <c r="B303" s="87"/>
      <c r="C303" s="428" t="s">
        <v>22</v>
      </c>
      <c r="D303" s="70"/>
      <c r="E303" s="400">
        <v>167</v>
      </c>
      <c r="F303" s="400">
        <v>183</v>
      </c>
      <c r="G303" s="400">
        <v>166</v>
      </c>
      <c r="H303" s="473">
        <v>114</v>
      </c>
      <c r="I303" s="395"/>
      <c r="J303" s="387"/>
      <c r="K303" s="484"/>
      <c r="M303" s="550"/>
      <c r="O303" s="550"/>
    </row>
    <row r="304" spans="2:15" ht="12.75" customHeight="1" x14ac:dyDescent="0.2">
      <c r="B304" s="87"/>
      <c r="C304" s="428" t="s">
        <v>47</v>
      </c>
      <c r="D304" s="70"/>
      <c r="E304" s="400">
        <v>53</v>
      </c>
      <c r="F304" s="400">
        <v>58</v>
      </c>
      <c r="G304" s="400">
        <v>66</v>
      </c>
      <c r="H304" s="473">
        <v>54</v>
      </c>
      <c r="I304" s="395"/>
      <c r="J304" s="387"/>
      <c r="K304" s="484"/>
      <c r="M304" s="550"/>
      <c r="O304" s="550"/>
    </row>
    <row r="305" spans="2:15" ht="12.75" customHeight="1" x14ac:dyDescent="0.2">
      <c r="B305" s="87"/>
      <c r="C305" s="428" t="s">
        <v>24</v>
      </c>
      <c r="D305" s="70"/>
      <c r="E305" s="79">
        <v>22</v>
      </c>
      <c r="F305" s="79">
        <v>11</v>
      </c>
      <c r="G305" s="79">
        <v>20</v>
      </c>
      <c r="H305" s="474">
        <v>14</v>
      </c>
      <c r="I305" s="395"/>
      <c r="J305" s="387"/>
      <c r="K305" s="484"/>
      <c r="M305" s="550"/>
      <c r="O305" s="550"/>
    </row>
    <row r="306" spans="2:15" ht="12.75" customHeight="1" x14ac:dyDescent="0.2">
      <c r="B306" s="88"/>
      <c r="C306" s="89" t="s">
        <v>25</v>
      </c>
      <c r="D306" s="70"/>
      <c r="E306" s="401">
        <f>SUM(E298,E302,E303,E304,E305)</f>
        <v>888</v>
      </c>
      <c r="F306" s="401">
        <f t="shared" ref="F306:H306" si="26">SUM(F298,F302,F303,F304,F305)</f>
        <v>918</v>
      </c>
      <c r="G306" s="401">
        <f t="shared" si="26"/>
        <v>943</v>
      </c>
      <c r="H306" s="475">
        <f t="shared" si="26"/>
        <v>788</v>
      </c>
      <c r="I306" s="395"/>
      <c r="J306" s="388">
        <v>10.1</v>
      </c>
      <c r="K306" s="485">
        <v>5.3</v>
      </c>
      <c r="M306" s="550"/>
      <c r="O306" s="550"/>
    </row>
    <row r="307" spans="2:15" s="77" customFormat="1" ht="12.75" customHeight="1" x14ac:dyDescent="0.2">
      <c r="B307" s="87"/>
      <c r="C307" s="90" t="s">
        <v>48</v>
      </c>
      <c r="D307" s="70"/>
      <c r="E307" s="79">
        <v>53</v>
      </c>
      <c r="F307" s="79">
        <v>89</v>
      </c>
      <c r="G307" s="79">
        <v>121</v>
      </c>
      <c r="H307" s="474">
        <v>165</v>
      </c>
      <c r="I307" s="395"/>
      <c r="J307" s="387"/>
      <c r="K307" s="484"/>
      <c r="L307" s="42"/>
      <c r="M307" s="550"/>
      <c r="N307" s="363"/>
      <c r="O307" s="550"/>
    </row>
    <row r="308" spans="2:15" ht="12.75" customHeight="1" x14ac:dyDescent="0.2">
      <c r="B308" s="88"/>
      <c r="C308" s="89" t="s">
        <v>16</v>
      </c>
      <c r="D308" s="70"/>
      <c r="E308" s="401">
        <f>SUM(E306:E307)</f>
        <v>941</v>
      </c>
      <c r="F308" s="401">
        <f t="shared" ref="F308:H308" si="27">SUM(F306:F307)</f>
        <v>1007</v>
      </c>
      <c r="G308" s="401">
        <f t="shared" si="27"/>
        <v>1064</v>
      </c>
      <c r="H308" s="475">
        <f t="shared" si="27"/>
        <v>953</v>
      </c>
      <c r="I308" s="395"/>
      <c r="J308" s="388">
        <v>17.2</v>
      </c>
      <c r="K308" s="485">
        <v>16.100000000000001</v>
      </c>
      <c r="M308" s="550"/>
      <c r="O308" s="550"/>
    </row>
    <row r="309" spans="2:15" s="77" customFormat="1" ht="12.75" customHeight="1" x14ac:dyDescent="0.2">
      <c r="B309" s="87"/>
      <c r="C309" s="90" t="s">
        <v>49</v>
      </c>
      <c r="D309" s="70"/>
      <c r="E309" s="400">
        <v>-396</v>
      </c>
      <c r="F309" s="400">
        <v>-415</v>
      </c>
      <c r="G309" s="400">
        <v>-410</v>
      </c>
      <c r="H309" s="473">
        <v>-327</v>
      </c>
      <c r="I309" s="395"/>
      <c r="J309" s="387"/>
      <c r="K309" s="484"/>
      <c r="L309" s="42"/>
      <c r="M309" s="550"/>
      <c r="N309" s="363"/>
      <c r="O309" s="550"/>
    </row>
    <row r="310" spans="2:15" ht="12.75" customHeight="1" x14ac:dyDescent="0.2">
      <c r="B310" s="87"/>
      <c r="C310" s="618" t="s">
        <v>50</v>
      </c>
      <c r="D310" s="619"/>
      <c r="E310" s="400">
        <v>-139</v>
      </c>
      <c r="F310" s="400">
        <v>-178</v>
      </c>
      <c r="G310" s="400">
        <v>-214</v>
      </c>
      <c r="H310" s="473">
        <v>-237</v>
      </c>
      <c r="I310" s="395"/>
      <c r="J310" s="387"/>
      <c r="K310" s="484"/>
      <c r="M310" s="550"/>
      <c r="O310" s="550"/>
    </row>
    <row r="311" spans="2:15" ht="12.75" customHeight="1" x14ac:dyDescent="0.2">
      <c r="B311" s="87"/>
      <c r="C311" s="618" t="s">
        <v>51</v>
      </c>
      <c r="D311" s="619"/>
      <c r="E311" s="400">
        <v>-247</v>
      </c>
      <c r="F311" s="400">
        <v>-251</v>
      </c>
      <c r="G311" s="400">
        <v>-254</v>
      </c>
      <c r="H311" s="473">
        <v>-217</v>
      </c>
      <c r="I311" s="395"/>
      <c r="J311" s="387"/>
      <c r="K311" s="484"/>
      <c r="M311" s="550"/>
      <c r="O311" s="550"/>
    </row>
    <row r="312" spans="2:15" ht="12.75" customHeight="1" x14ac:dyDescent="0.2">
      <c r="B312" s="88"/>
      <c r="C312" s="89" t="s">
        <v>52</v>
      </c>
      <c r="D312" s="70"/>
      <c r="E312" s="407">
        <f>SUM(E308:E311)</f>
        <v>159</v>
      </c>
      <c r="F312" s="407">
        <f t="shared" ref="F312:H312" si="28">SUM(F308:F311)</f>
        <v>163</v>
      </c>
      <c r="G312" s="407">
        <f t="shared" si="28"/>
        <v>186</v>
      </c>
      <c r="H312" s="476">
        <f t="shared" si="28"/>
        <v>172</v>
      </c>
      <c r="I312" s="395"/>
      <c r="J312" s="388">
        <v>23.9</v>
      </c>
      <c r="K312" s="485">
        <v>29.5</v>
      </c>
      <c r="M312" s="550"/>
      <c r="O312" s="550"/>
    </row>
    <row r="313" spans="2:15" s="77" customFormat="1" ht="12.75" customHeight="1" x14ac:dyDescent="0.2">
      <c r="B313" s="88"/>
      <c r="C313" s="90" t="s">
        <v>53</v>
      </c>
      <c r="D313" s="70"/>
      <c r="E313" s="400"/>
      <c r="F313" s="400"/>
      <c r="G313" s="400"/>
      <c r="H313" s="473"/>
      <c r="I313" s="395"/>
      <c r="J313" s="387"/>
      <c r="K313" s="484"/>
      <c r="L313" s="42"/>
      <c r="M313" s="550"/>
      <c r="N313" s="363"/>
      <c r="O313" s="550"/>
    </row>
    <row r="314" spans="2:15" ht="12.75" customHeight="1" x14ac:dyDescent="0.2">
      <c r="B314" s="87"/>
      <c r="C314" s="91" t="s">
        <v>54</v>
      </c>
      <c r="D314" s="70"/>
      <c r="E314" s="400">
        <v>-19</v>
      </c>
      <c r="F314" s="400">
        <v>-19</v>
      </c>
      <c r="G314" s="400">
        <v>-19</v>
      </c>
      <c r="H314" s="473">
        <v>-15</v>
      </c>
      <c r="I314" s="395"/>
      <c r="J314" s="387"/>
      <c r="K314" s="484"/>
      <c r="M314" s="550"/>
      <c r="O314" s="550"/>
    </row>
    <row r="315" spans="2:15" ht="12.75" customHeight="1" x14ac:dyDescent="0.2">
      <c r="B315" s="87"/>
      <c r="C315" s="91" t="s">
        <v>55</v>
      </c>
      <c r="D315" s="70"/>
      <c r="E315" s="400">
        <v>-5</v>
      </c>
      <c r="F315" s="400">
        <v>-5</v>
      </c>
      <c r="G315" s="400">
        <v>-5</v>
      </c>
      <c r="H315" s="473">
        <v>-4</v>
      </c>
      <c r="I315" s="395"/>
      <c r="J315" s="387"/>
      <c r="K315" s="484"/>
      <c r="M315" s="550"/>
      <c r="O315" s="550"/>
    </row>
    <row r="316" spans="2:15" ht="12.75" customHeight="1" x14ac:dyDescent="0.2">
      <c r="B316" s="87"/>
      <c r="C316" s="91" t="s">
        <v>56</v>
      </c>
      <c r="D316" s="70"/>
      <c r="E316" s="400">
        <v>-123</v>
      </c>
      <c r="F316" s="400">
        <v>-136</v>
      </c>
      <c r="G316" s="400">
        <v>-131</v>
      </c>
      <c r="H316" s="473">
        <v>-123</v>
      </c>
      <c r="I316" s="395"/>
      <c r="J316" s="387"/>
      <c r="K316" s="484"/>
      <c r="M316" s="550"/>
      <c r="O316" s="550"/>
    </row>
    <row r="317" spans="2:15" ht="12.75" customHeight="1" x14ac:dyDescent="0.2">
      <c r="B317" s="87"/>
      <c r="C317" s="428" t="s">
        <v>237</v>
      </c>
      <c r="D317" s="70"/>
      <c r="E317" s="79">
        <v>0</v>
      </c>
      <c r="F317" s="79">
        <v>0</v>
      </c>
      <c r="G317" s="400">
        <v>0</v>
      </c>
      <c r="H317" s="473">
        <v>0</v>
      </c>
      <c r="I317" s="395"/>
      <c r="J317" s="387"/>
      <c r="K317" s="484"/>
      <c r="M317" s="550"/>
      <c r="O317" s="550"/>
    </row>
    <row r="318" spans="2:15" ht="12.75" customHeight="1" thickBot="1" x14ac:dyDescent="0.25">
      <c r="B318" s="88"/>
      <c r="C318" s="89" t="s">
        <v>58</v>
      </c>
      <c r="D318" s="70"/>
      <c r="E318" s="404">
        <f>SUM(E312:E317)</f>
        <v>12</v>
      </c>
      <c r="F318" s="404">
        <f t="shared" ref="F318:H318" si="29">SUM(F312:F317)</f>
        <v>3</v>
      </c>
      <c r="G318" s="404">
        <f t="shared" si="29"/>
        <v>31</v>
      </c>
      <c r="H318" s="478">
        <f t="shared" si="29"/>
        <v>30</v>
      </c>
      <c r="I318" s="395"/>
      <c r="J318" s="388">
        <v>291.8</v>
      </c>
      <c r="K318" s="485">
        <v>1446.3</v>
      </c>
      <c r="M318" s="550"/>
      <c r="O318" s="550"/>
    </row>
    <row r="319" spans="2:15" s="77" customFormat="1" ht="12.75" customHeight="1" thickTop="1" x14ac:dyDescent="0.2">
      <c r="B319" s="87"/>
      <c r="C319" s="67"/>
      <c r="D319" s="70"/>
      <c r="E319" s="405"/>
      <c r="F319" s="405"/>
      <c r="G319" s="405"/>
      <c r="H319" s="481"/>
      <c r="I319" s="395"/>
      <c r="J319" s="387"/>
      <c r="K319" s="484"/>
      <c r="L319" s="42"/>
      <c r="M319" s="550"/>
      <c r="N319" s="363"/>
      <c r="O319" s="550"/>
    </row>
    <row r="320" spans="2:15" ht="12.75" customHeight="1" x14ac:dyDescent="0.2">
      <c r="B320" s="88"/>
      <c r="C320" s="89" t="s">
        <v>59</v>
      </c>
      <c r="D320" s="70"/>
      <c r="E320" s="86">
        <f t="shared" ref="E320:F320" si="30">ROUND(E312/E308,3)</f>
        <v>0.16900000000000001</v>
      </c>
      <c r="F320" s="86">
        <f t="shared" si="30"/>
        <v>0.16200000000000001</v>
      </c>
      <c r="G320" s="86">
        <f>ROUND(G312/G308,3)</f>
        <v>0.17499999999999999</v>
      </c>
      <c r="H320" s="477">
        <f t="shared" ref="H320" si="31">ROUND(H312/H308,3)</f>
        <v>0.18</v>
      </c>
      <c r="I320" s="395"/>
      <c r="J320" s="388"/>
      <c r="K320" s="485"/>
      <c r="M320" s="550"/>
      <c r="O320" s="550"/>
    </row>
    <row r="321" spans="2:15" s="77" customFormat="1" ht="12.75" customHeight="1" x14ac:dyDescent="0.2">
      <c r="B321" s="87"/>
      <c r="C321" s="91" t="s">
        <v>60</v>
      </c>
      <c r="D321" s="70"/>
      <c r="E321" s="400">
        <v>87</v>
      </c>
      <c r="F321" s="400">
        <v>160</v>
      </c>
      <c r="G321" s="400">
        <v>90</v>
      </c>
      <c r="H321" s="473">
        <v>162</v>
      </c>
      <c r="I321" s="395"/>
      <c r="J321" s="387"/>
      <c r="K321" s="484"/>
      <c r="L321" s="42"/>
      <c r="M321" s="550"/>
      <c r="N321" s="363"/>
      <c r="O321" s="550"/>
    </row>
    <row r="322" spans="2:15" ht="12.75" customHeight="1" x14ac:dyDescent="0.2">
      <c r="B322" s="87"/>
      <c r="C322" s="91"/>
      <c r="D322" s="70"/>
      <c r="E322" s="408"/>
      <c r="F322" s="408"/>
      <c r="G322" s="408"/>
      <c r="H322" s="480"/>
      <c r="I322" s="395"/>
      <c r="J322" s="387"/>
      <c r="K322" s="484"/>
      <c r="M322" s="550"/>
      <c r="O322" s="550"/>
    </row>
    <row r="323" spans="2:15" ht="14.25" customHeight="1" x14ac:dyDescent="0.2">
      <c r="B323" s="622" t="s">
        <v>145</v>
      </c>
      <c r="C323" s="622"/>
      <c r="D323" s="599"/>
      <c r="E323" s="599"/>
      <c r="F323" s="410"/>
      <c r="G323" s="410"/>
      <c r="H323" s="473"/>
      <c r="I323" s="80"/>
      <c r="J323" s="387"/>
      <c r="K323" s="484"/>
      <c r="M323" s="550"/>
      <c r="O323" s="550"/>
    </row>
    <row r="324" spans="2:15" ht="12.75" customHeight="1" x14ac:dyDescent="0.25">
      <c r="C324" s="428" t="s">
        <v>17</v>
      </c>
      <c r="D324" s="70"/>
      <c r="E324" s="399"/>
      <c r="F324" s="399"/>
      <c r="G324" s="399"/>
      <c r="H324" s="473"/>
      <c r="I324" s="80"/>
      <c r="J324" s="387"/>
      <c r="K324" s="484"/>
      <c r="M324" s="550"/>
      <c r="O324" s="550"/>
    </row>
    <row r="325" spans="2:15" ht="12.75" customHeight="1" x14ac:dyDescent="0.2">
      <c r="C325" s="73" t="s">
        <v>18</v>
      </c>
      <c r="D325" s="70"/>
      <c r="E325" s="400">
        <v>464</v>
      </c>
      <c r="F325" s="400">
        <v>520</v>
      </c>
      <c r="G325" s="400">
        <v>538</v>
      </c>
      <c r="H325" s="473">
        <v>527</v>
      </c>
      <c r="I325" s="80"/>
      <c r="J325" s="387"/>
      <c r="K325" s="484"/>
      <c r="M325" s="550"/>
      <c r="O325" s="550"/>
    </row>
    <row r="326" spans="2:15" ht="12.75" customHeight="1" x14ac:dyDescent="0.2">
      <c r="C326" s="73" t="s">
        <v>19</v>
      </c>
      <c r="D326" s="70"/>
      <c r="E326" s="79">
        <v>127</v>
      </c>
      <c r="F326" s="79">
        <v>157</v>
      </c>
      <c r="G326" s="79">
        <v>192</v>
      </c>
      <c r="H326" s="474">
        <v>209</v>
      </c>
      <c r="I326" s="80"/>
      <c r="J326" s="387"/>
      <c r="K326" s="484"/>
      <c r="M326" s="550"/>
      <c r="O326" s="550"/>
    </row>
    <row r="327" spans="2:15" ht="12.75" customHeight="1" x14ac:dyDescent="0.2">
      <c r="C327" s="73" t="s">
        <v>20</v>
      </c>
      <c r="D327" s="70"/>
      <c r="E327" s="400">
        <v>591</v>
      </c>
      <c r="F327" s="400">
        <v>677</v>
      </c>
      <c r="G327" s="400">
        <v>730</v>
      </c>
      <c r="H327" s="473">
        <v>736</v>
      </c>
      <c r="I327" s="80"/>
      <c r="J327" s="387"/>
      <c r="K327" s="484"/>
      <c r="M327" s="550"/>
      <c r="O327" s="550"/>
    </row>
    <row r="328" spans="2:15" ht="12.75" customHeight="1" x14ac:dyDescent="0.2">
      <c r="C328" s="428" t="s">
        <v>46</v>
      </c>
      <c r="D328" s="70"/>
      <c r="E328" s="400"/>
      <c r="F328" s="400"/>
      <c r="G328" s="400"/>
      <c r="H328" s="473"/>
      <c r="I328" s="80"/>
      <c r="J328" s="387"/>
      <c r="K328" s="484"/>
      <c r="M328" s="550"/>
      <c r="O328" s="550"/>
    </row>
    <row r="329" spans="2:15" ht="12.75" customHeight="1" x14ac:dyDescent="0.2">
      <c r="C329" s="73" t="s">
        <v>18</v>
      </c>
      <c r="D329" s="70"/>
      <c r="E329" s="400">
        <v>273</v>
      </c>
      <c r="F329" s="400">
        <v>253</v>
      </c>
      <c r="G329" s="400">
        <v>266</v>
      </c>
      <c r="H329" s="473">
        <v>232</v>
      </c>
      <c r="I329" s="80"/>
      <c r="J329" s="387"/>
      <c r="K329" s="484"/>
      <c r="M329" s="550"/>
      <c r="O329" s="550"/>
    </row>
    <row r="330" spans="2:15" ht="12.75" customHeight="1" x14ac:dyDescent="0.2">
      <c r="C330" s="73" t="s">
        <v>19</v>
      </c>
      <c r="D330" s="70"/>
      <c r="E330" s="79">
        <v>681</v>
      </c>
      <c r="F330" s="79">
        <v>626</v>
      </c>
      <c r="G330" s="79">
        <v>589</v>
      </c>
      <c r="H330" s="474">
        <v>500</v>
      </c>
      <c r="I330" s="80"/>
      <c r="J330" s="387"/>
      <c r="K330" s="484"/>
      <c r="M330" s="550"/>
      <c r="O330" s="550"/>
    </row>
    <row r="331" spans="2:15" ht="12.75" customHeight="1" x14ac:dyDescent="0.2">
      <c r="C331" s="73" t="s">
        <v>20</v>
      </c>
      <c r="D331" s="70"/>
      <c r="E331" s="400">
        <v>954</v>
      </c>
      <c r="F331" s="400">
        <v>879</v>
      </c>
      <c r="G331" s="400">
        <v>855</v>
      </c>
      <c r="H331" s="473">
        <v>732</v>
      </c>
      <c r="I331" s="80"/>
      <c r="J331" s="387"/>
      <c r="K331" s="484"/>
      <c r="M331" s="550"/>
      <c r="O331" s="550"/>
    </row>
    <row r="332" spans="2:15" ht="12.75" customHeight="1" x14ac:dyDescent="0.2">
      <c r="C332" s="428" t="s">
        <v>22</v>
      </c>
      <c r="D332" s="70"/>
      <c r="E332" s="400">
        <v>282</v>
      </c>
      <c r="F332" s="400">
        <v>314</v>
      </c>
      <c r="G332" s="400">
        <v>294</v>
      </c>
      <c r="H332" s="473">
        <v>237</v>
      </c>
      <c r="I332" s="80"/>
      <c r="J332" s="387"/>
      <c r="K332" s="484"/>
      <c r="M332" s="550"/>
      <c r="O332" s="550"/>
    </row>
    <row r="333" spans="2:15" ht="12.75" customHeight="1" x14ac:dyDescent="0.2">
      <c r="C333" s="428" t="s">
        <v>47</v>
      </c>
      <c r="D333" s="70"/>
      <c r="E333" s="400">
        <v>151</v>
      </c>
      <c r="F333" s="400">
        <v>301</v>
      </c>
      <c r="G333" s="400">
        <v>324</v>
      </c>
      <c r="H333" s="473">
        <v>308</v>
      </c>
      <c r="I333" s="80"/>
      <c r="J333" s="387"/>
      <c r="K333" s="484"/>
      <c r="M333" s="550"/>
      <c r="O333" s="550"/>
    </row>
    <row r="334" spans="2:15" ht="12.75" customHeight="1" x14ac:dyDescent="0.2">
      <c r="C334" s="428" t="s">
        <v>24</v>
      </c>
      <c r="D334" s="70"/>
      <c r="E334" s="79">
        <v>71</v>
      </c>
      <c r="F334" s="79">
        <v>56</v>
      </c>
      <c r="G334" s="79">
        <v>64</v>
      </c>
      <c r="H334" s="474">
        <v>57</v>
      </c>
      <c r="I334" s="80"/>
      <c r="J334" s="387"/>
      <c r="K334" s="484"/>
      <c r="M334" s="550"/>
      <c r="O334" s="550"/>
    </row>
    <row r="335" spans="2:15" ht="12.75" customHeight="1" x14ac:dyDescent="0.2">
      <c r="B335" s="74"/>
      <c r="C335" s="75" t="s">
        <v>25</v>
      </c>
      <c r="D335" s="76"/>
      <c r="E335" s="401">
        <v>2049</v>
      </c>
      <c r="F335" s="401">
        <v>2227</v>
      </c>
      <c r="G335" s="401">
        <v>2267</v>
      </c>
      <c r="H335" s="475">
        <v>2070</v>
      </c>
      <c r="I335" s="81"/>
      <c r="J335" s="388">
        <v>6.4</v>
      </c>
      <c r="K335" s="485">
        <v>5</v>
      </c>
      <c r="M335" s="550"/>
      <c r="O335" s="550"/>
    </row>
    <row r="336" spans="2:15" ht="12.75" customHeight="1" x14ac:dyDescent="0.2">
      <c r="C336" s="428" t="s">
        <v>48</v>
      </c>
      <c r="D336" s="70"/>
      <c r="E336" s="79">
        <v>139</v>
      </c>
      <c r="F336" s="79">
        <v>191</v>
      </c>
      <c r="G336" s="79">
        <v>212</v>
      </c>
      <c r="H336" s="474">
        <v>261</v>
      </c>
      <c r="I336" s="80"/>
      <c r="J336" s="387"/>
      <c r="K336" s="484"/>
      <c r="M336" s="550"/>
      <c r="O336" s="550"/>
    </row>
    <row r="337" spans="2:15" s="77" customFormat="1" ht="12.75" customHeight="1" x14ac:dyDescent="0.2">
      <c r="B337" s="74"/>
      <c r="C337" s="75" t="s">
        <v>16</v>
      </c>
      <c r="D337" s="76"/>
      <c r="E337" s="401">
        <v>2188</v>
      </c>
      <c r="F337" s="401">
        <v>2418</v>
      </c>
      <c r="G337" s="401">
        <v>2479</v>
      </c>
      <c r="H337" s="475">
        <v>2331</v>
      </c>
      <c r="I337" s="81"/>
      <c r="J337" s="388">
        <v>9.3000000000000007</v>
      </c>
      <c r="K337" s="485">
        <v>9.1</v>
      </c>
      <c r="L337" s="42"/>
      <c r="M337" s="550"/>
      <c r="N337" s="363"/>
      <c r="O337" s="550"/>
    </row>
    <row r="338" spans="2:15" ht="12.75" customHeight="1" x14ac:dyDescent="0.2">
      <c r="C338" s="428" t="s">
        <v>49</v>
      </c>
      <c r="D338" s="70"/>
      <c r="E338" s="400">
        <v>-791</v>
      </c>
      <c r="F338" s="400">
        <v>-895</v>
      </c>
      <c r="G338" s="400">
        <v>-873</v>
      </c>
      <c r="H338" s="473">
        <v>-782</v>
      </c>
      <c r="I338" s="80"/>
      <c r="J338" s="387"/>
      <c r="K338" s="484"/>
      <c r="M338" s="550"/>
      <c r="O338" s="550"/>
    </row>
    <row r="339" spans="2:15" s="77" customFormat="1" ht="12.75" customHeight="1" x14ac:dyDescent="0.2">
      <c r="B339" s="338"/>
      <c r="C339" s="618" t="s">
        <v>50</v>
      </c>
      <c r="D339" s="619"/>
      <c r="E339" s="400">
        <v>-235</v>
      </c>
      <c r="F339" s="400">
        <v>-273</v>
      </c>
      <c r="G339" s="400">
        <v>-325</v>
      </c>
      <c r="H339" s="473">
        <v>-345</v>
      </c>
      <c r="I339" s="80"/>
      <c r="J339" s="387"/>
      <c r="K339" s="484"/>
      <c r="L339" s="42"/>
      <c r="M339" s="550"/>
      <c r="N339" s="363"/>
      <c r="O339" s="550"/>
    </row>
    <row r="340" spans="2:15" ht="12.75" customHeight="1" x14ac:dyDescent="0.2">
      <c r="C340" s="618" t="s">
        <v>51</v>
      </c>
      <c r="D340" s="619"/>
      <c r="E340" s="400">
        <v>-576</v>
      </c>
      <c r="F340" s="400">
        <v>-586</v>
      </c>
      <c r="G340" s="400">
        <v>-647</v>
      </c>
      <c r="H340" s="473">
        <v>-544</v>
      </c>
      <c r="I340" s="80"/>
      <c r="J340" s="387"/>
      <c r="K340" s="484"/>
      <c r="M340" s="550"/>
      <c r="O340" s="550"/>
    </row>
    <row r="341" spans="2:15" ht="12.75" customHeight="1" x14ac:dyDescent="0.2">
      <c r="B341" s="74"/>
      <c r="C341" s="75" t="s">
        <v>52</v>
      </c>
      <c r="D341" s="76"/>
      <c r="E341" s="407">
        <v>586</v>
      </c>
      <c r="F341" s="407">
        <v>664</v>
      </c>
      <c r="G341" s="407">
        <v>634</v>
      </c>
      <c r="H341" s="476">
        <v>660</v>
      </c>
      <c r="I341" s="81"/>
      <c r="J341" s="388">
        <v>7.7</v>
      </c>
      <c r="K341" s="485">
        <v>11.9</v>
      </c>
      <c r="M341" s="550"/>
      <c r="O341" s="550"/>
    </row>
    <row r="342" spans="2:15" ht="12.75" customHeight="1" x14ac:dyDescent="0.2">
      <c r="B342" s="74"/>
      <c r="C342" s="428" t="s">
        <v>53</v>
      </c>
      <c r="D342" s="76"/>
      <c r="E342" s="42"/>
      <c r="F342" s="42"/>
      <c r="G342" s="42"/>
      <c r="H342" s="473"/>
      <c r="I342" s="81"/>
      <c r="J342" s="387"/>
      <c r="K342" s="484"/>
      <c r="M342" s="550"/>
      <c r="O342" s="550"/>
    </row>
    <row r="343" spans="2:15" s="77" customFormat="1" ht="12.75" customHeight="1" x14ac:dyDescent="0.2">
      <c r="B343" s="338"/>
      <c r="C343" s="78" t="s">
        <v>54</v>
      </c>
      <c r="D343" s="70"/>
      <c r="E343" s="400">
        <v>-24</v>
      </c>
      <c r="F343" s="400">
        <v>-24</v>
      </c>
      <c r="G343" s="400">
        <v>-24</v>
      </c>
      <c r="H343" s="473">
        <v>-19</v>
      </c>
      <c r="I343" s="80"/>
      <c r="J343" s="387"/>
      <c r="K343" s="484"/>
      <c r="L343" s="42"/>
      <c r="M343" s="550"/>
      <c r="N343" s="363"/>
      <c r="O343" s="550"/>
    </row>
    <row r="344" spans="2:15" s="77" customFormat="1" ht="12.75" customHeight="1" x14ac:dyDescent="0.2">
      <c r="B344" s="338"/>
      <c r="C344" s="78" t="s">
        <v>55</v>
      </c>
      <c r="D344" s="70"/>
      <c r="E344" s="400">
        <v>-59</v>
      </c>
      <c r="F344" s="400">
        <v>-64</v>
      </c>
      <c r="G344" s="400">
        <v>-62</v>
      </c>
      <c r="H344" s="473">
        <v>-59</v>
      </c>
      <c r="I344" s="80"/>
      <c r="J344" s="387"/>
      <c r="K344" s="484"/>
      <c r="L344" s="42"/>
      <c r="M344" s="550"/>
      <c r="N344" s="363"/>
      <c r="O344" s="550"/>
    </row>
    <row r="345" spans="2:15" ht="12.75" customHeight="1" x14ac:dyDescent="0.2">
      <c r="C345" s="78" t="s">
        <v>56</v>
      </c>
      <c r="D345" s="70"/>
      <c r="E345" s="400">
        <v>-336</v>
      </c>
      <c r="F345" s="400">
        <v>-376</v>
      </c>
      <c r="G345" s="400">
        <v>-378</v>
      </c>
      <c r="H345" s="473">
        <v>-371</v>
      </c>
      <c r="I345" s="80"/>
      <c r="J345" s="387"/>
      <c r="K345" s="484"/>
      <c r="M345" s="550"/>
      <c r="O345" s="550"/>
    </row>
    <row r="346" spans="2:15" ht="12.75" customHeight="1" x14ac:dyDescent="0.2">
      <c r="C346" s="428" t="s">
        <v>237</v>
      </c>
      <c r="D346" s="70"/>
      <c r="E346" s="400">
        <v>-76</v>
      </c>
      <c r="F346" s="79">
        <v>-56</v>
      </c>
      <c r="G346" s="400">
        <v>48</v>
      </c>
      <c r="H346" s="473">
        <v>-36</v>
      </c>
      <c r="I346" s="80"/>
      <c r="J346" s="387"/>
      <c r="K346" s="484"/>
      <c r="M346" s="550"/>
      <c r="O346" s="550"/>
    </row>
    <row r="347" spans="2:15" ht="12.75" customHeight="1" thickBot="1" x14ac:dyDescent="0.25">
      <c r="B347" s="74"/>
      <c r="C347" s="75" t="s">
        <v>58</v>
      </c>
      <c r="D347" s="76"/>
      <c r="E347" s="404">
        <v>91</v>
      </c>
      <c r="F347" s="404">
        <v>144</v>
      </c>
      <c r="G347" s="404">
        <v>218</v>
      </c>
      <c r="H347" s="478">
        <v>175</v>
      </c>
      <c r="I347" s="81"/>
      <c r="J347" s="388">
        <v>163.19999999999999</v>
      </c>
      <c r="K347" s="485">
        <v>35</v>
      </c>
      <c r="M347" s="550"/>
      <c r="O347" s="550"/>
    </row>
    <row r="348" spans="2:15" ht="12.75" customHeight="1" thickTop="1" x14ac:dyDescent="0.2">
      <c r="C348" s="338"/>
      <c r="D348" s="70"/>
      <c r="E348" s="405"/>
      <c r="F348" s="405"/>
      <c r="G348" s="405"/>
      <c r="H348" s="479"/>
      <c r="I348" s="85"/>
      <c r="J348" s="390"/>
      <c r="K348" s="487"/>
      <c r="M348" s="550"/>
      <c r="O348" s="550"/>
    </row>
    <row r="349" spans="2:15" s="77" customFormat="1" ht="12.75" customHeight="1" x14ac:dyDescent="0.2">
      <c r="B349" s="74"/>
      <c r="C349" s="75" t="s">
        <v>59</v>
      </c>
      <c r="D349" s="76"/>
      <c r="E349" s="86">
        <v>0.26800000000000002</v>
      </c>
      <c r="F349" s="86">
        <v>0.27500000000000002</v>
      </c>
      <c r="G349" s="86">
        <v>0.25600000000000001</v>
      </c>
      <c r="H349" s="477">
        <v>0.28299999999999997</v>
      </c>
      <c r="I349" s="86"/>
      <c r="J349" s="387"/>
      <c r="K349" s="484"/>
      <c r="L349" s="42"/>
      <c r="M349" s="550"/>
      <c r="N349" s="363"/>
      <c r="O349" s="550"/>
    </row>
    <row r="350" spans="2:15" ht="12.75" customHeight="1" x14ac:dyDescent="0.2">
      <c r="C350" s="78" t="s">
        <v>60</v>
      </c>
      <c r="D350" s="70"/>
      <c r="E350" s="400">
        <v>239</v>
      </c>
      <c r="F350" s="400">
        <v>439</v>
      </c>
      <c r="G350" s="400">
        <v>286</v>
      </c>
      <c r="H350" s="473">
        <v>425</v>
      </c>
      <c r="I350" s="80"/>
      <c r="J350" s="387"/>
      <c r="K350" s="484"/>
      <c r="M350" s="550"/>
      <c r="O350" s="550"/>
    </row>
    <row r="351" spans="2:15" ht="12.75" customHeight="1" x14ac:dyDescent="0.2">
      <c r="C351" s="78"/>
      <c r="D351" s="338"/>
      <c r="E351" s="396"/>
      <c r="F351" s="396"/>
      <c r="G351" s="341"/>
      <c r="H351" s="341"/>
      <c r="I351" s="396"/>
      <c r="J351" s="208"/>
      <c r="K351" s="208"/>
      <c r="M351" s="550"/>
      <c r="O351" s="550"/>
    </row>
    <row r="352" spans="2:15" ht="12.75" customHeight="1" x14ac:dyDescent="0.2">
      <c r="B352" s="21" t="s">
        <v>308</v>
      </c>
      <c r="C352" s="573"/>
      <c r="D352" s="70"/>
      <c r="E352" s="400"/>
      <c r="F352" s="400"/>
      <c r="G352" s="400"/>
      <c r="H352" s="473"/>
      <c r="I352" s="395"/>
      <c r="J352" s="387"/>
      <c r="K352" s="484"/>
      <c r="M352" s="550"/>
      <c r="O352" s="550"/>
    </row>
    <row r="353" spans="2:15" ht="12.75" customHeight="1" x14ac:dyDescent="0.2">
      <c r="B353" s="21" t="s">
        <v>310</v>
      </c>
      <c r="C353" s="21"/>
      <c r="D353" s="70"/>
      <c r="E353" s="400"/>
      <c r="F353" s="400"/>
      <c r="G353" s="400"/>
      <c r="H353" s="473"/>
      <c r="I353" s="395"/>
      <c r="J353" s="387"/>
      <c r="K353" s="484"/>
      <c r="M353" s="550"/>
      <c r="O353" s="550"/>
    </row>
    <row r="354" spans="2:15" ht="12.75" customHeight="1" x14ac:dyDescent="0.25">
      <c r="B354" s="87"/>
      <c r="C354" s="534" t="s">
        <v>17</v>
      </c>
      <c r="D354" s="70"/>
      <c r="E354" s="399"/>
      <c r="F354" s="399"/>
      <c r="G354" s="399"/>
      <c r="H354" s="473"/>
      <c r="I354" s="395"/>
      <c r="J354" s="387"/>
      <c r="K354" s="484"/>
      <c r="M354" s="550"/>
      <c r="O354" s="550"/>
    </row>
    <row r="355" spans="2:15" ht="12.75" customHeight="1" x14ac:dyDescent="0.2">
      <c r="B355" s="87"/>
      <c r="C355" s="73" t="s">
        <v>18</v>
      </c>
      <c r="D355" s="70"/>
      <c r="E355" s="400">
        <v>472</v>
      </c>
      <c r="F355" s="400">
        <v>515</v>
      </c>
      <c r="G355" s="400">
        <v>542</v>
      </c>
      <c r="H355" s="473">
        <v>488</v>
      </c>
      <c r="I355" s="395"/>
      <c r="J355" s="387"/>
      <c r="K355" s="484"/>
      <c r="M355" s="550"/>
      <c r="O355" s="550"/>
    </row>
    <row r="356" spans="2:15" ht="12.75" customHeight="1" x14ac:dyDescent="0.2">
      <c r="B356" s="87"/>
      <c r="C356" s="73" t="s">
        <v>19</v>
      </c>
      <c r="D356" s="70"/>
      <c r="E356" s="79">
        <v>297</v>
      </c>
      <c r="F356" s="79">
        <v>381</v>
      </c>
      <c r="G356" s="79">
        <v>469</v>
      </c>
      <c r="H356" s="474">
        <v>487</v>
      </c>
      <c r="I356" s="395"/>
      <c r="J356" s="387"/>
      <c r="K356" s="484"/>
      <c r="M356" s="550"/>
      <c r="O356" s="550"/>
    </row>
    <row r="357" spans="2:15" ht="12.75" customHeight="1" x14ac:dyDescent="0.2">
      <c r="B357" s="87"/>
      <c r="C357" s="73" t="s">
        <v>20</v>
      </c>
      <c r="D357" s="70"/>
      <c r="E357" s="400">
        <v>769</v>
      </c>
      <c r="F357" s="400">
        <v>896</v>
      </c>
      <c r="G357" s="400">
        <v>1011</v>
      </c>
      <c r="H357" s="473">
        <v>975</v>
      </c>
      <c r="I357" s="395"/>
      <c r="J357" s="387"/>
      <c r="K357" s="484"/>
      <c r="M357" s="550"/>
      <c r="O357" s="550"/>
    </row>
    <row r="358" spans="2:15" ht="12.75" customHeight="1" x14ac:dyDescent="0.2">
      <c r="B358" s="87"/>
      <c r="C358" s="534" t="s">
        <v>46</v>
      </c>
      <c r="D358" s="70"/>
      <c r="E358" s="400"/>
      <c r="F358" s="400"/>
      <c r="G358" s="400"/>
      <c r="H358" s="473"/>
      <c r="I358" s="395"/>
      <c r="J358" s="387"/>
      <c r="K358" s="484"/>
      <c r="M358" s="550"/>
      <c r="O358" s="550"/>
    </row>
    <row r="359" spans="2:15" ht="12.75" customHeight="1" x14ac:dyDescent="0.2">
      <c r="B359" s="87"/>
      <c r="C359" s="73" t="s">
        <v>18</v>
      </c>
      <c r="D359" s="70"/>
      <c r="E359" s="400">
        <v>332</v>
      </c>
      <c r="F359" s="400">
        <v>280</v>
      </c>
      <c r="G359" s="400">
        <v>241</v>
      </c>
      <c r="H359" s="473">
        <v>184</v>
      </c>
      <c r="I359" s="395"/>
      <c r="J359" s="387"/>
      <c r="K359" s="484"/>
      <c r="M359" s="550"/>
      <c r="O359" s="550"/>
    </row>
    <row r="360" spans="2:15" ht="12.75" customHeight="1" x14ac:dyDescent="0.2">
      <c r="B360" s="87"/>
      <c r="C360" s="73" t="s">
        <v>19</v>
      </c>
      <c r="D360" s="70"/>
      <c r="E360" s="79">
        <v>1085</v>
      </c>
      <c r="F360" s="79">
        <v>914</v>
      </c>
      <c r="G360" s="79">
        <v>711</v>
      </c>
      <c r="H360" s="474">
        <v>513</v>
      </c>
      <c r="I360" s="395"/>
      <c r="J360" s="387"/>
      <c r="K360" s="484"/>
      <c r="M360" s="550"/>
      <c r="O360" s="550"/>
    </row>
    <row r="361" spans="2:15" ht="12.75" customHeight="1" x14ac:dyDescent="0.2">
      <c r="B361" s="87"/>
      <c r="C361" s="73" t="s">
        <v>20</v>
      </c>
      <c r="D361" s="70"/>
      <c r="E361" s="400">
        <v>1417</v>
      </c>
      <c r="F361" s="400">
        <v>1194</v>
      </c>
      <c r="G361" s="400">
        <v>952</v>
      </c>
      <c r="H361" s="473">
        <v>697</v>
      </c>
      <c r="I361" s="395"/>
      <c r="J361" s="387"/>
      <c r="K361" s="484"/>
      <c r="M361" s="550"/>
      <c r="O361" s="550"/>
    </row>
    <row r="362" spans="2:15" ht="12.75" customHeight="1" x14ac:dyDescent="0.2">
      <c r="B362" s="87"/>
      <c r="C362" s="534" t="s">
        <v>22</v>
      </c>
      <c r="D362" s="70"/>
      <c r="E362" s="400">
        <v>290</v>
      </c>
      <c r="F362" s="400">
        <v>193</v>
      </c>
      <c r="G362" s="400">
        <v>178</v>
      </c>
      <c r="H362" s="473">
        <v>160</v>
      </c>
      <c r="I362" s="395"/>
      <c r="J362" s="387"/>
      <c r="K362" s="484"/>
      <c r="M362" s="550"/>
      <c r="O362" s="550"/>
    </row>
    <row r="363" spans="2:15" ht="12.75" customHeight="1" x14ac:dyDescent="0.2">
      <c r="B363" s="87"/>
      <c r="C363" s="534" t="s">
        <v>47</v>
      </c>
      <c r="D363" s="70"/>
      <c r="E363" s="400">
        <v>354</v>
      </c>
      <c r="F363" s="400">
        <v>357</v>
      </c>
      <c r="G363" s="400">
        <v>363</v>
      </c>
      <c r="H363" s="473">
        <v>350</v>
      </c>
      <c r="I363" s="395"/>
      <c r="J363" s="387"/>
      <c r="K363" s="484"/>
      <c r="M363" s="550"/>
      <c r="O363" s="550"/>
    </row>
    <row r="364" spans="2:15" ht="12.75" customHeight="1" x14ac:dyDescent="0.2">
      <c r="B364" s="87"/>
      <c r="C364" s="534" t="s">
        <v>24</v>
      </c>
      <c r="D364" s="70"/>
      <c r="E364" s="79">
        <v>123</v>
      </c>
      <c r="F364" s="79">
        <v>106</v>
      </c>
      <c r="G364" s="79">
        <v>102</v>
      </c>
      <c r="H364" s="474">
        <v>98</v>
      </c>
      <c r="I364" s="395"/>
      <c r="J364" s="387"/>
      <c r="K364" s="484"/>
      <c r="M364" s="550"/>
      <c r="O364" s="550"/>
    </row>
    <row r="365" spans="2:15" ht="12.75" customHeight="1" x14ac:dyDescent="0.2">
      <c r="B365" s="88"/>
      <c r="C365" s="89" t="s">
        <v>25</v>
      </c>
      <c r="D365" s="70"/>
      <c r="E365" s="401">
        <v>2953</v>
      </c>
      <c r="F365" s="401">
        <v>2746</v>
      </c>
      <c r="G365" s="401">
        <v>2606</v>
      </c>
      <c r="H365" s="475">
        <v>2280</v>
      </c>
      <c r="I365" s="395"/>
      <c r="J365" s="388">
        <v>-16.7</v>
      </c>
      <c r="K365" s="485">
        <v>-17.3</v>
      </c>
      <c r="M365" s="550"/>
      <c r="O365" s="550"/>
    </row>
    <row r="366" spans="2:15" s="77" customFormat="1" ht="12.75" customHeight="1" x14ac:dyDescent="0.2">
      <c r="B366" s="87"/>
      <c r="C366" s="90" t="s">
        <v>48</v>
      </c>
      <c r="D366" s="70"/>
      <c r="E366" s="79">
        <v>206</v>
      </c>
      <c r="F366" s="79">
        <v>281</v>
      </c>
      <c r="G366" s="79">
        <v>278</v>
      </c>
      <c r="H366" s="474">
        <v>289</v>
      </c>
      <c r="I366" s="395"/>
      <c r="J366" s="387"/>
      <c r="K366" s="484"/>
      <c r="L366" s="42"/>
      <c r="M366" s="550"/>
      <c r="N366" s="363"/>
      <c r="O366" s="550"/>
    </row>
    <row r="367" spans="2:15" ht="12.75" customHeight="1" x14ac:dyDescent="0.2">
      <c r="B367" s="88"/>
      <c r="C367" s="89" t="s">
        <v>16</v>
      </c>
      <c r="D367" s="70"/>
      <c r="E367" s="401">
        <v>3159</v>
      </c>
      <c r="F367" s="401">
        <v>3027</v>
      </c>
      <c r="G367" s="401">
        <v>2884</v>
      </c>
      <c r="H367" s="475">
        <v>2569</v>
      </c>
      <c r="I367" s="395"/>
      <c r="J367" s="388">
        <v>-13.8</v>
      </c>
      <c r="K367" s="485">
        <v>-15.6</v>
      </c>
      <c r="M367" s="550"/>
      <c r="O367" s="550"/>
    </row>
    <row r="368" spans="2:15" s="77" customFormat="1" ht="12.75" customHeight="1" x14ac:dyDescent="0.2">
      <c r="B368" s="87"/>
      <c r="C368" s="90" t="s">
        <v>49</v>
      </c>
      <c r="D368" s="70"/>
      <c r="E368" s="400">
        <v>-705</v>
      </c>
      <c r="F368" s="400">
        <v>-616</v>
      </c>
      <c r="G368" s="400">
        <v>-639</v>
      </c>
      <c r="H368" s="473">
        <v>-557</v>
      </c>
      <c r="I368" s="395"/>
      <c r="J368" s="387"/>
      <c r="K368" s="484"/>
      <c r="L368" s="42"/>
      <c r="M368" s="550"/>
      <c r="N368" s="363"/>
      <c r="O368" s="550"/>
    </row>
    <row r="369" spans="2:15" ht="12.75" customHeight="1" x14ac:dyDescent="0.2">
      <c r="B369" s="87"/>
      <c r="C369" s="618" t="s">
        <v>50</v>
      </c>
      <c r="D369" s="619"/>
      <c r="E369" s="400">
        <v>-476</v>
      </c>
      <c r="F369" s="400">
        <v>-622</v>
      </c>
      <c r="G369" s="400">
        <v>-532</v>
      </c>
      <c r="H369" s="473">
        <v>-553</v>
      </c>
      <c r="I369" s="395"/>
      <c r="J369" s="387"/>
      <c r="K369" s="484"/>
      <c r="M369" s="550"/>
      <c r="O369" s="550"/>
    </row>
    <row r="370" spans="2:15" ht="12.75" customHeight="1" x14ac:dyDescent="0.2">
      <c r="B370" s="87"/>
      <c r="C370" s="618" t="s">
        <v>51</v>
      </c>
      <c r="D370" s="619"/>
      <c r="E370" s="400">
        <v>-634</v>
      </c>
      <c r="F370" s="400">
        <v>-639</v>
      </c>
      <c r="G370" s="400">
        <v>-648</v>
      </c>
      <c r="H370" s="473">
        <v>-579</v>
      </c>
      <c r="I370" s="395"/>
      <c r="J370" s="387"/>
      <c r="K370" s="484"/>
      <c r="M370" s="550"/>
      <c r="O370" s="550"/>
    </row>
    <row r="371" spans="2:15" ht="12.75" customHeight="1" x14ac:dyDescent="0.2">
      <c r="B371" s="88"/>
      <c r="C371" s="89" t="s">
        <v>52</v>
      </c>
      <c r="D371" s="70"/>
      <c r="E371" s="407">
        <v>1344</v>
      </c>
      <c r="F371" s="407">
        <v>1150</v>
      </c>
      <c r="G371" s="407">
        <v>1065</v>
      </c>
      <c r="H371" s="476">
        <v>880</v>
      </c>
      <c r="I371" s="395"/>
      <c r="J371" s="388">
        <v>-25.4</v>
      </c>
      <c r="K371" s="485">
        <v>-23.9</v>
      </c>
      <c r="M371" s="550"/>
      <c r="O371" s="550"/>
    </row>
    <row r="372" spans="2:15" s="77" customFormat="1" ht="12.75" customHeight="1" x14ac:dyDescent="0.2">
      <c r="B372" s="88"/>
      <c r="C372" s="90" t="s">
        <v>53</v>
      </c>
      <c r="D372" s="70"/>
      <c r="E372" s="400"/>
      <c r="F372" s="400"/>
      <c r="G372" s="400"/>
      <c r="H372" s="473"/>
      <c r="I372" s="395"/>
      <c r="J372" s="387"/>
      <c r="K372" s="484"/>
      <c r="L372" s="42"/>
      <c r="M372" s="550"/>
      <c r="N372" s="363"/>
      <c r="O372" s="550"/>
    </row>
    <row r="373" spans="2:15" ht="12.75" customHeight="1" x14ac:dyDescent="0.2">
      <c r="B373" s="87"/>
      <c r="C373" s="91" t="s">
        <v>54</v>
      </c>
      <c r="D373" s="70"/>
      <c r="E373" s="400">
        <v>0</v>
      </c>
      <c r="F373" s="400">
        <v>0</v>
      </c>
      <c r="G373" s="400">
        <v>0</v>
      </c>
      <c r="H373" s="473">
        <v>-14</v>
      </c>
      <c r="I373" s="395"/>
      <c r="J373" s="387"/>
      <c r="K373" s="484"/>
      <c r="M373" s="550"/>
      <c r="O373" s="550"/>
    </row>
    <row r="374" spans="2:15" ht="12.75" customHeight="1" x14ac:dyDescent="0.2">
      <c r="B374" s="87"/>
      <c r="C374" s="91" t="s">
        <v>55</v>
      </c>
      <c r="D374" s="70"/>
      <c r="E374" s="400">
        <v>-77</v>
      </c>
      <c r="F374" s="400">
        <v>-97</v>
      </c>
      <c r="G374" s="400">
        <v>-115</v>
      </c>
      <c r="H374" s="473">
        <v>-88</v>
      </c>
      <c r="I374" s="395"/>
      <c r="J374" s="387"/>
      <c r="K374" s="484"/>
      <c r="M374" s="550"/>
      <c r="O374" s="550"/>
    </row>
    <row r="375" spans="2:15" ht="12.75" customHeight="1" x14ac:dyDescent="0.2">
      <c r="B375" s="87"/>
      <c r="C375" s="91" t="s">
        <v>56</v>
      </c>
      <c r="D375" s="70"/>
      <c r="E375" s="400">
        <v>-369</v>
      </c>
      <c r="F375" s="400">
        <v>-427</v>
      </c>
      <c r="G375" s="400">
        <v>-403</v>
      </c>
      <c r="H375" s="473">
        <v>-401</v>
      </c>
      <c r="I375" s="395"/>
      <c r="J375" s="387"/>
      <c r="K375" s="484"/>
      <c r="M375" s="550"/>
      <c r="O375" s="550"/>
    </row>
    <row r="376" spans="2:15" ht="12.75" customHeight="1" x14ac:dyDescent="0.2">
      <c r="B376" s="87"/>
      <c r="C376" s="534" t="s">
        <v>237</v>
      </c>
      <c r="D376" s="70"/>
      <c r="E376" s="79">
        <v>0</v>
      </c>
      <c r="F376" s="79">
        <v>0</v>
      </c>
      <c r="G376" s="400">
        <v>0</v>
      </c>
      <c r="H376" s="473">
        <v>0</v>
      </c>
      <c r="I376" s="395"/>
      <c r="J376" s="387"/>
      <c r="K376" s="484"/>
      <c r="M376" s="550"/>
      <c r="O376" s="550"/>
    </row>
    <row r="377" spans="2:15" ht="12.75" customHeight="1" thickBot="1" x14ac:dyDescent="0.25">
      <c r="B377" s="88"/>
      <c r="C377" s="89" t="s">
        <v>58</v>
      </c>
      <c r="D377" s="70"/>
      <c r="E377" s="404">
        <v>898</v>
      </c>
      <c r="F377" s="404">
        <v>626</v>
      </c>
      <c r="G377" s="404">
        <v>547</v>
      </c>
      <c r="H377" s="478">
        <v>377</v>
      </c>
      <c r="I377" s="395"/>
      <c r="J377" s="388">
        <v>-42.5</v>
      </c>
      <c r="K377" s="485">
        <v>-40.4</v>
      </c>
      <c r="M377" s="550"/>
      <c r="O377" s="550"/>
    </row>
    <row r="378" spans="2:15" s="77" customFormat="1" ht="12.75" customHeight="1" thickTop="1" x14ac:dyDescent="0.2">
      <c r="B378" s="87"/>
      <c r="C378" s="67"/>
      <c r="D378" s="70"/>
      <c r="E378" s="405"/>
      <c r="F378" s="405"/>
      <c r="G378" s="405"/>
      <c r="H378" s="481"/>
      <c r="I378" s="395"/>
      <c r="J378" s="387"/>
      <c r="K378" s="484"/>
      <c r="L378" s="42"/>
      <c r="M378" s="550"/>
      <c r="N378" s="363"/>
      <c r="O378" s="550"/>
    </row>
    <row r="379" spans="2:15" ht="12.75" customHeight="1" x14ac:dyDescent="0.2">
      <c r="B379" s="88"/>
      <c r="C379" s="89" t="s">
        <v>59</v>
      </c>
      <c r="D379" s="70"/>
      <c r="E379" s="86">
        <v>0.42499999999999999</v>
      </c>
      <c r="F379" s="86">
        <v>0.38</v>
      </c>
      <c r="G379" s="86">
        <v>0.36899999999999999</v>
      </c>
      <c r="H379" s="477">
        <v>0.34300000000000003</v>
      </c>
      <c r="I379" s="395"/>
      <c r="J379" s="388"/>
      <c r="K379" s="485"/>
      <c r="M379" s="550"/>
      <c r="O379" s="550"/>
    </row>
    <row r="380" spans="2:15" s="77" customFormat="1" ht="12.75" customHeight="1" x14ac:dyDescent="0.2">
      <c r="B380" s="87"/>
      <c r="C380" s="91" t="s">
        <v>60</v>
      </c>
      <c r="D380" s="70"/>
      <c r="E380" s="400">
        <v>311</v>
      </c>
      <c r="F380" s="400">
        <v>427</v>
      </c>
      <c r="G380" s="400">
        <v>279</v>
      </c>
      <c r="H380" s="473">
        <v>458</v>
      </c>
      <c r="I380" s="395"/>
      <c r="J380" s="387"/>
      <c r="K380" s="484"/>
      <c r="L380" s="42"/>
      <c r="M380" s="550"/>
      <c r="N380" s="363"/>
      <c r="O380" s="550"/>
    </row>
    <row r="381" spans="2:15" ht="12.75" customHeight="1" x14ac:dyDescent="0.2">
      <c r="C381" s="78"/>
      <c r="D381" s="338"/>
      <c r="E381" s="396"/>
      <c r="F381" s="396"/>
      <c r="G381" s="341"/>
      <c r="H381" s="341"/>
      <c r="I381" s="396"/>
      <c r="J381" s="208"/>
      <c r="K381" s="208"/>
      <c r="M381" s="550"/>
      <c r="O381" s="550"/>
    </row>
    <row r="382" spans="2:15" ht="12.75" customHeight="1" x14ac:dyDescent="0.2">
      <c r="B382" s="618" t="s">
        <v>37</v>
      </c>
      <c r="C382" s="618"/>
      <c r="D382" s="338"/>
      <c r="E382" s="218"/>
      <c r="F382" s="218"/>
      <c r="G382" s="208"/>
      <c r="H382" s="208"/>
      <c r="I382" s="218"/>
      <c r="J382" s="208"/>
      <c r="K382" s="208"/>
      <c r="L382" s="363"/>
      <c r="M382" s="550"/>
      <c r="O382" s="550"/>
    </row>
    <row r="383" spans="2:15" ht="12.75" customHeight="1" x14ac:dyDescent="0.2">
      <c r="B383" s="340" t="s">
        <v>38</v>
      </c>
      <c r="C383" s="624" t="s">
        <v>304</v>
      </c>
      <c r="D383" s="624"/>
      <c r="E383" s="624"/>
      <c r="F383" s="624"/>
      <c r="G383" s="624"/>
      <c r="H383" s="624"/>
      <c r="I383" s="624"/>
      <c r="J383" s="624"/>
      <c r="K383" s="624"/>
      <c r="L383" s="363"/>
      <c r="M383" s="550"/>
      <c r="O383" s="550"/>
    </row>
    <row r="384" spans="2:15" ht="63.75" customHeight="1" x14ac:dyDescent="0.2">
      <c r="B384" s="58" t="s">
        <v>39</v>
      </c>
      <c r="C384" s="621" t="s">
        <v>335</v>
      </c>
      <c r="D384" s="621"/>
      <c r="E384" s="621"/>
      <c r="F384" s="621"/>
      <c r="G384" s="621"/>
      <c r="H384" s="621"/>
      <c r="I384" s="621"/>
      <c r="J384" s="621"/>
      <c r="K384" s="621"/>
      <c r="L384" s="363"/>
      <c r="M384" s="550"/>
      <c r="O384" s="550"/>
    </row>
    <row r="385" spans="2:15" ht="12.75" customHeight="1" x14ac:dyDescent="0.2">
      <c r="B385" s="58" t="s">
        <v>115</v>
      </c>
      <c r="C385" s="621" t="s">
        <v>238</v>
      </c>
      <c r="D385" s="621"/>
      <c r="E385" s="621"/>
      <c r="F385" s="621"/>
      <c r="G385" s="621"/>
      <c r="H385" s="621"/>
      <c r="I385" s="621"/>
      <c r="J385" s="621"/>
      <c r="K385" s="621"/>
      <c r="L385" s="363"/>
      <c r="M385" s="550"/>
      <c r="O385" s="550"/>
    </row>
    <row r="386" spans="2:15" ht="16.5" customHeight="1" x14ac:dyDescent="0.2">
      <c r="B386" s="58"/>
      <c r="C386" s="621"/>
      <c r="D386" s="621"/>
      <c r="E386" s="621"/>
      <c r="F386" s="621"/>
      <c r="G386" s="621"/>
      <c r="H386" s="621"/>
      <c r="I386" s="621"/>
      <c r="J386" s="621"/>
      <c r="K386" s="621"/>
      <c r="L386" s="363"/>
      <c r="M386" s="550"/>
      <c r="O386" s="550"/>
    </row>
    <row r="387" spans="2:15" ht="27" customHeight="1" x14ac:dyDescent="0.2">
      <c r="B387" s="58" t="s">
        <v>130</v>
      </c>
      <c r="C387" s="621" t="s">
        <v>286</v>
      </c>
      <c r="D387" s="621"/>
      <c r="E387" s="621"/>
      <c r="F387" s="621"/>
      <c r="G387" s="621"/>
      <c r="H387" s="621"/>
      <c r="I387" s="621"/>
      <c r="J387" s="621"/>
      <c r="K387" s="621"/>
      <c r="L387" s="363"/>
      <c r="M387" s="550"/>
      <c r="O387" s="550"/>
    </row>
    <row r="388" spans="2:15" ht="27.75" customHeight="1" x14ac:dyDescent="0.2">
      <c r="B388" s="58" t="s">
        <v>131</v>
      </c>
      <c r="C388" s="621" t="s">
        <v>337</v>
      </c>
      <c r="D388" s="621"/>
      <c r="E388" s="621"/>
      <c r="F388" s="621"/>
      <c r="G388" s="621"/>
      <c r="H388" s="621"/>
      <c r="I388" s="621"/>
      <c r="J388" s="621"/>
      <c r="K388" s="621"/>
      <c r="L388" s="363"/>
      <c r="M388" s="550"/>
      <c r="O388" s="550"/>
    </row>
    <row r="389" spans="2:15" ht="12.75" customHeight="1" x14ac:dyDescent="0.2">
      <c r="B389" s="58" t="s">
        <v>152</v>
      </c>
      <c r="C389" s="604" t="s">
        <v>354</v>
      </c>
      <c r="D389" s="603"/>
      <c r="E389" s="603"/>
      <c r="F389" s="603"/>
      <c r="G389" s="603"/>
      <c r="H389" s="603"/>
      <c r="I389" s="603"/>
      <c r="J389" s="603"/>
      <c r="K389" s="603"/>
      <c r="L389" s="363"/>
      <c r="M389" s="550"/>
      <c r="O389" s="550"/>
    </row>
    <row r="390" spans="2:15" ht="12.75" customHeight="1" x14ac:dyDescent="0.2">
      <c r="B390" s="58" t="s">
        <v>154</v>
      </c>
      <c r="C390" s="620" t="s">
        <v>41</v>
      </c>
      <c r="D390" s="620"/>
      <c r="E390" s="620"/>
      <c r="F390" s="620"/>
      <c r="G390" s="620"/>
      <c r="H390" s="620"/>
      <c r="I390" s="620"/>
      <c r="J390" s="620"/>
      <c r="K390" s="620"/>
      <c r="L390" s="363"/>
      <c r="M390" s="550"/>
      <c r="O390" s="550"/>
    </row>
    <row r="391" spans="2:15" ht="12.75" customHeight="1" x14ac:dyDescent="0.2">
      <c r="B391" s="58" t="s">
        <v>355</v>
      </c>
      <c r="C391" s="620" t="s">
        <v>42</v>
      </c>
      <c r="D391" s="620"/>
      <c r="E391" s="620"/>
      <c r="F391" s="620"/>
      <c r="G391" s="620"/>
      <c r="H391" s="620"/>
      <c r="I391" s="620"/>
      <c r="J391" s="620"/>
      <c r="K391" s="620"/>
      <c r="L391" s="363"/>
      <c r="M391" s="550"/>
      <c r="O391" s="550"/>
    </row>
    <row r="392" spans="2:15" ht="12.75" customHeight="1" x14ac:dyDescent="0.2">
      <c r="B392" s="58"/>
      <c r="C392" s="625"/>
      <c r="D392" s="625"/>
      <c r="E392" s="625"/>
      <c r="F392" s="625"/>
      <c r="G392" s="625"/>
      <c r="H392" s="625"/>
      <c r="I392" s="625"/>
      <c r="J392" s="363"/>
      <c r="K392" s="363"/>
      <c r="L392" s="363"/>
      <c r="M392" s="550"/>
      <c r="O392" s="550"/>
    </row>
    <row r="393" spans="2:15" x14ac:dyDescent="0.2">
      <c r="B393" s="58"/>
      <c r="C393" s="615"/>
      <c r="D393" s="615"/>
      <c r="E393" s="615"/>
      <c r="F393" s="615"/>
      <c r="G393" s="615"/>
      <c r="H393" s="615"/>
      <c r="I393" s="615"/>
      <c r="J393" s="363"/>
      <c r="K393" s="363"/>
      <c r="L393" s="363"/>
      <c r="M393" s="550"/>
      <c r="O393" s="550"/>
    </row>
    <row r="394" spans="2:15" x14ac:dyDescent="0.2">
      <c r="B394" s="107"/>
      <c r="C394" s="627"/>
      <c r="D394" s="627"/>
      <c r="E394" s="627"/>
      <c r="F394" s="627"/>
      <c r="G394" s="627"/>
      <c r="H394" s="627"/>
      <c r="I394" s="627"/>
      <c r="J394" s="363"/>
      <c r="K394" s="363"/>
      <c r="L394" s="363"/>
      <c r="M394" s="550"/>
      <c r="O394" s="550"/>
    </row>
    <row r="395" spans="2:15" ht="12.75" customHeight="1" x14ac:dyDescent="0.2">
      <c r="B395" s="58"/>
      <c r="C395" s="625"/>
      <c r="D395" s="625"/>
      <c r="E395" s="625"/>
      <c r="F395" s="625"/>
      <c r="G395" s="625"/>
      <c r="H395" s="625"/>
      <c r="I395" s="625"/>
      <c r="J395" s="363"/>
      <c r="K395" s="363"/>
      <c r="L395" s="363"/>
      <c r="M395" s="550"/>
      <c r="O395" s="550"/>
    </row>
    <row r="396" spans="2:15" x14ac:dyDescent="0.2">
      <c r="B396" s="58"/>
      <c r="C396" s="626"/>
      <c r="D396" s="626"/>
      <c r="E396" s="626"/>
      <c r="F396" s="626"/>
      <c r="G396" s="626"/>
      <c r="H396" s="626"/>
      <c r="I396" s="626"/>
      <c r="J396" s="626"/>
      <c r="K396" s="438"/>
      <c r="L396" s="363"/>
      <c r="M396" s="550"/>
      <c r="O396" s="550"/>
    </row>
    <row r="397" spans="2:15" x14ac:dyDescent="0.2">
      <c r="B397" s="58"/>
      <c r="C397" s="363"/>
      <c r="D397" s="363"/>
      <c r="E397" s="60"/>
      <c r="F397" s="60"/>
      <c r="G397" s="363"/>
      <c r="H397" s="363"/>
      <c r="I397" s="60"/>
      <c r="J397" s="363"/>
      <c r="K397" s="363"/>
      <c r="L397" s="363"/>
      <c r="M397" s="550"/>
      <c r="O397" s="550"/>
    </row>
    <row r="398" spans="2:15" x14ac:dyDescent="0.2">
      <c r="M398" s="550"/>
      <c r="O398" s="550"/>
    </row>
    <row r="399" spans="2:15" x14ac:dyDescent="0.2">
      <c r="M399" s="550"/>
      <c r="O399" s="550"/>
    </row>
    <row r="400" spans="2:15" x14ac:dyDescent="0.2">
      <c r="M400" s="550"/>
      <c r="O400" s="550"/>
    </row>
    <row r="401" spans="13:15" x14ac:dyDescent="0.2">
      <c r="M401" s="550"/>
      <c r="O401" s="550"/>
    </row>
    <row r="402" spans="13:15" x14ac:dyDescent="0.2">
      <c r="M402" s="550"/>
      <c r="O402" s="550"/>
    </row>
    <row r="403" spans="13:15" x14ac:dyDescent="0.2">
      <c r="M403" s="550"/>
      <c r="O403" s="550"/>
    </row>
    <row r="404" spans="13:15" x14ac:dyDescent="0.2">
      <c r="M404" s="550"/>
      <c r="O404" s="550"/>
    </row>
    <row r="405" spans="13:15" x14ac:dyDescent="0.2">
      <c r="M405" s="550"/>
      <c r="O405" s="550"/>
    </row>
    <row r="406" spans="13:15" x14ac:dyDescent="0.2">
      <c r="M406" s="550"/>
      <c r="O406" s="550"/>
    </row>
    <row r="407" spans="13:15" x14ac:dyDescent="0.2">
      <c r="M407" s="550"/>
      <c r="O407" s="550"/>
    </row>
    <row r="408" spans="13:15" x14ac:dyDescent="0.2">
      <c r="M408" s="550"/>
      <c r="O408" s="550"/>
    </row>
    <row r="409" spans="13:15" x14ac:dyDescent="0.2">
      <c r="M409" s="550"/>
      <c r="O409" s="550"/>
    </row>
    <row r="410" spans="13:15" x14ac:dyDescent="0.2">
      <c r="M410" s="550"/>
      <c r="O410" s="550"/>
    </row>
    <row r="411" spans="13:15" x14ac:dyDescent="0.2">
      <c r="M411" s="550"/>
      <c r="O411" s="550"/>
    </row>
    <row r="412" spans="13:15" x14ac:dyDescent="0.2">
      <c r="M412" s="550"/>
      <c r="O412" s="550"/>
    </row>
    <row r="413" spans="13:15" x14ac:dyDescent="0.2">
      <c r="M413" s="550"/>
      <c r="O413" s="550"/>
    </row>
    <row r="414" spans="13:15" x14ac:dyDescent="0.2">
      <c r="M414" s="550"/>
      <c r="O414" s="550"/>
    </row>
    <row r="415" spans="13:15" x14ac:dyDescent="0.2">
      <c r="M415" s="550"/>
      <c r="O415" s="550"/>
    </row>
    <row r="416" spans="13:15" x14ac:dyDescent="0.2">
      <c r="M416" s="550"/>
      <c r="O416" s="550"/>
    </row>
    <row r="417" spans="13:15" x14ac:dyDescent="0.2">
      <c r="M417" s="550"/>
      <c r="O417" s="550"/>
    </row>
    <row r="418" spans="13:15" x14ac:dyDescent="0.2">
      <c r="M418" s="550"/>
      <c r="O418" s="550"/>
    </row>
    <row r="419" spans="13:15" x14ac:dyDescent="0.2">
      <c r="M419" s="550"/>
      <c r="O419" s="550"/>
    </row>
    <row r="420" spans="13:15" x14ac:dyDescent="0.2">
      <c r="M420" s="550"/>
      <c r="O420" s="550"/>
    </row>
    <row r="421" spans="13:15" x14ac:dyDescent="0.2">
      <c r="M421" s="550"/>
      <c r="O421" s="550"/>
    </row>
    <row r="422" spans="13:15" x14ac:dyDescent="0.2">
      <c r="M422" s="550"/>
      <c r="O422" s="550"/>
    </row>
    <row r="423" spans="13:15" x14ac:dyDescent="0.2">
      <c r="M423" s="550"/>
      <c r="O423" s="550"/>
    </row>
    <row r="424" spans="13:15" x14ac:dyDescent="0.2">
      <c r="M424" s="550"/>
      <c r="O424" s="550"/>
    </row>
    <row r="425" spans="13:15" x14ac:dyDescent="0.2">
      <c r="M425" s="550"/>
      <c r="O425" s="550"/>
    </row>
    <row r="426" spans="13:15" x14ac:dyDescent="0.2">
      <c r="M426" s="550"/>
      <c r="O426" s="550"/>
    </row>
    <row r="427" spans="13:15" x14ac:dyDescent="0.2">
      <c r="M427" s="550"/>
      <c r="O427" s="550"/>
    </row>
    <row r="428" spans="13:15" x14ac:dyDescent="0.2">
      <c r="M428" s="550"/>
      <c r="O428" s="550"/>
    </row>
    <row r="429" spans="13:15" x14ac:dyDescent="0.2">
      <c r="M429" s="550"/>
      <c r="O429" s="550"/>
    </row>
    <row r="430" spans="13:15" x14ac:dyDescent="0.2">
      <c r="M430" s="550"/>
      <c r="O430" s="550"/>
    </row>
    <row r="431" spans="13:15" x14ac:dyDescent="0.2">
      <c r="M431" s="550"/>
      <c r="O431" s="550"/>
    </row>
    <row r="432" spans="13:15" x14ac:dyDescent="0.2">
      <c r="M432" s="550"/>
      <c r="O432" s="550"/>
    </row>
    <row r="433" spans="13:15" x14ac:dyDescent="0.2">
      <c r="M433" s="550"/>
      <c r="O433" s="550"/>
    </row>
    <row r="434" spans="13:15" x14ac:dyDescent="0.2">
      <c r="M434" s="550"/>
      <c r="O434" s="550"/>
    </row>
    <row r="435" spans="13:15" x14ac:dyDescent="0.2">
      <c r="M435" s="550"/>
      <c r="O435" s="550"/>
    </row>
    <row r="436" spans="13:15" x14ac:dyDescent="0.2">
      <c r="M436" s="550"/>
      <c r="O436" s="550"/>
    </row>
    <row r="437" spans="13:15" x14ac:dyDescent="0.2">
      <c r="M437" s="550"/>
      <c r="O437" s="550"/>
    </row>
    <row r="438" spans="13:15" x14ac:dyDescent="0.2">
      <c r="M438" s="550"/>
      <c r="O438" s="550"/>
    </row>
    <row r="439" spans="13:15" x14ac:dyDescent="0.2">
      <c r="M439" s="550"/>
      <c r="O439" s="550"/>
    </row>
    <row r="440" spans="13:15" x14ac:dyDescent="0.2">
      <c r="M440" s="550"/>
      <c r="O440" s="550"/>
    </row>
    <row r="441" spans="13:15" x14ac:dyDescent="0.2">
      <c r="M441" s="550"/>
      <c r="O441" s="550"/>
    </row>
    <row r="442" spans="13:15" x14ac:dyDescent="0.2">
      <c r="M442" s="550"/>
      <c r="O442" s="550"/>
    </row>
    <row r="443" spans="13:15" x14ac:dyDescent="0.2">
      <c r="M443" s="550"/>
      <c r="O443" s="550"/>
    </row>
    <row r="444" spans="13:15" x14ac:dyDescent="0.2">
      <c r="M444" s="550"/>
      <c r="O444" s="550"/>
    </row>
    <row r="445" spans="13:15" x14ac:dyDescent="0.2">
      <c r="M445" s="550"/>
      <c r="O445" s="550"/>
    </row>
    <row r="446" spans="13:15" x14ac:dyDescent="0.2">
      <c r="M446" s="550"/>
      <c r="O446" s="550"/>
    </row>
    <row r="447" spans="13:15" x14ac:dyDescent="0.2">
      <c r="M447" s="550"/>
      <c r="O447" s="550"/>
    </row>
    <row r="448" spans="13:15" x14ac:dyDescent="0.2">
      <c r="M448" s="550"/>
      <c r="O448" s="550"/>
    </row>
    <row r="449" spans="13:15" x14ac:dyDescent="0.2">
      <c r="M449" s="550"/>
      <c r="O449" s="550"/>
    </row>
    <row r="450" spans="13:15" x14ac:dyDescent="0.2">
      <c r="M450" s="550"/>
      <c r="O450" s="550"/>
    </row>
    <row r="451" spans="13:15" x14ac:dyDescent="0.2">
      <c r="M451" s="550"/>
      <c r="O451" s="550"/>
    </row>
    <row r="452" spans="13:15" x14ac:dyDescent="0.2">
      <c r="M452" s="550"/>
      <c r="O452" s="550"/>
    </row>
    <row r="453" spans="13:15" x14ac:dyDescent="0.2">
      <c r="M453" s="550"/>
      <c r="O453" s="550"/>
    </row>
    <row r="454" spans="13:15" x14ac:dyDescent="0.2">
      <c r="M454" s="550"/>
      <c r="O454" s="550"/>
    </row>
    <row r="455" spans="13:15" x14ac:dyDescent="0.2">
      <c r="M455" s="550"/>
      <c r="O455" s="550"/>
    </row>
    <row r="456" spans="13:15" x14ac:dyDescent="0.2">
      <c r="M456" s="550"/>
      <c r="O456" s="550"/>
    </row>
    <row r="457" spans="13:15" x14ac:dyDescent="0.2">
      <c r="M457" s="550"/>
      <c r="O457" s="550"/>
    </row>
    <row r="458" spans="13:15" x14ac:dyDescent="0.2">
      <c r="M458" s="550"/>
      <c r="O458" s="550"/>
    </row>
    <row r="459" spans="13:15" x14ac:dyDescent="0.2">
      <c r="M459" s="550"/>
      <c r="O459" s="550"/>
    </row>
    <row r="460" spans="13:15" x14ac:dyDescent="0.2">
      <c r="M460" s="550"/>
      <c r="O460" s="550"/>
    </row>
    <row r="461" spans="13:15" x14ac:dyDescent="0.2">
      <c r="M461" s="550"/>
      <c r="O461" s="550"/>
    </row>
    <row r="462" spans="13:15" x14ac:dyDescent="0.2">
      <c r="M462" s="550"/>
      <c r="O462" s="550"/>
    </row>
    <row r="463" spans="13:15" x14ac:dyDescent="0.2">
      <c r="M463" s="550"/>
      <c r="O463" s="550"/>
    </row>
    <row r="464" spans="13:15" x14ac:dyDescent="0.2">
      <c r="M464" s="550"/>
      <c r="O464" s="550"/>
    </row>
    <row r="465" spans="2:15" x14ac:dyDescent="0.2">
      <c r="M465" s="550"/>
      <c r="O465" s="550"/>
    </row>
    <row r="466" spans="2:15" x14ac:dyDescent="0.2">
      <c r="M466" s="550"/>
      <c r="O466" s="550"/>
    </row>
    <row r="467" spans="2:15" x14ac:dyDescent="0.2">
      <c r="M467" s="550"/>
      <c r="O467" s="550"/>
    </row>
    <row r="468" spans="2:15" x14ac:dyDescent="0.2">
      <c r="M468" s="550"/>
      <c r="O468" s="550"/>
    </row>
    <row r="469" spans="2:15" ht="12.75" customHeight="1" x14ac:dyDescent="0.2">
      <c r="B469" s="363"/>
      <c r="C469" s="363"/>
      <c r="D469" s="363"/>
      <c r="E469" s="363"/>
      <c r="F469" s="363"/>
      <c r="G469" s="363"/>
      <c r="H469" s="363"/>
      <c r="I469" s="363"/>
      <c r="J469" s="363"/>
      <c r="K469" s="363"/>
      <c r="L469" s="363"/>
      <c r="M469" s="550"/>
      <c r="O469" s="550"/>
    </row>
    <row r="470" spans="2:15" ht="12.75" customHeight="1" x14ac:dyDescent="0.2">
      <c r="B470" s="363"/>
      <c r="C470" s="363"/>
      <c r="D470" s="363"/>
      <c r="E470" s="363"/>
      <c r="F470" s="363"/>
      <c r="G470" s="363"/>
      <c r="H470" s="363"/>
      <c r="I470" s="363"/>
      <c r="J470" s="363"/>
      <c r="K470" s="363"/>
      <c r="L470" s="363"/>
      <c r="M470" s="550"/>
      <c r="O470" s="550"/>
    </row>
    <row r="471" spans="2:15" x14ac:dyDescent="0.2">
      <c r="M471" s="550"/>
      <c r="O471" s="550"/>
    </row>
    <row r="472" spans="2:15" x14ac:dyDescent="0.2">
      <c r="M472" s="550"/>
      <c r="O472" s="550"/>
    </row>
    <row r="473" spans="2:15" x14ac:dyDescent="0.2">
      <c r="M473" s="550"/>
      <c r="O473" s="550"/>
    </row>
    <row r="474" spans="2:15" x14ac:dyDescent="0.2">
      <c r="M474" s="550"/>
      <c r="O474" s="550"/>
    </row>
    <row r="475" spans="2:15" x14ac:dyDescent="0.2">
      <c r="M475" s="550"/>
      <c r="O475" s="550"/>
    </row>
    <row r="476" spans="2:15" x14ac:dyDescent="0.2">
      <c r="M476" s="550"/>
      <c r="O476" s="550"/>
    </row>
    <row r="477" spans="2:15" x14ac:dyDescent="0.2">
      <c r="M477" s="550"/>
      <c r="O477" s="550"/>
    </row>
    <row r="478" spans="2:15" x14ac:dyDescent="0.2">
      <c r="M478" s="550"/>
      <c r="O478" s="550"/>
    </row>
    <row r="479" spans="2:15" x14ac:dyDescent="0.2">
      <c r="M479" s="550"/>
      <c r="O479" s="550"/>
    </row>
    <row r="480" spans="2:15" ht="12.75" customHeight="1" x14ac:dyDescent="0.2">
      <c r="B480" s="363"/>
      <c r="C480" s="363"/>
      <c r="D480" s="363"/>
      <c r="E480" s="363"/>
      <c r="F480" s="363"/>
      <c r="G480" s="363"/>
      <c r="H480" s="363"/>
      <c r="I480" s="363"/>
      <c r="J480" s="363"/>
      <c r="K480" s="363"/>
      <c r="L480" s="363"/>
      <c r="M480" s="550"/>
      <c r="O480" s="550"/>
    </row>
    <row r="481" spans="2:15" x14ac:dyDescent="0.2">
      <c r="M481" s="550"/>
      <c r="O481" s="550"/>
    </row>
    <row r="482" spans="2:15" x14ac:dyDescent="0.2">
      <c r="M482" s="550"/>
      <c r="O482" s="550"/>
    </row>
    <row r="483" spans="2:15" x14ac:dyDescent="0.2">
      <c r="M483" s="550"/>
      <c r="O483" s="550"/>
    </row>
    <row r="484" spans="2:15" x14ac:dyDescent="0.2">
      <c r="M484" s="550"/>
      <c r="O484" s="550"/>
    </row>
    <row r="485" spans="2:15" x14ac:dyDescent="0.2">
      <c r="M485" s="550"/>
      <c r="O485" s="550"/>
    </row>
    <row r="486" spans="2:15" x14ac:dyDescent="0.2">
      <c r="M486" s="550"/>
      <c r="O486" s="550"/>
    </row>
    <row r="487" spans="2:15" x14ac:dyDescent="0.2">
      <c r="M487" s="550"/>
      <c r="O487" s="550"/>
    </row>
    <row r="488" spans="2:15" x14ac:dyDescent="0.2">
      <c r="M488" s="550"/>
      <c r="O488" s="550"/>
    </row>
    <row r="489" spans="2:15" x14ac:dyDescent="0.2">
      <c r="M489" s="550"/>
    </row>
    <row r="490" spans="2:15" x14ac:dyDescent="0.2">
      <c r="M490" s="550"/>
    </row>
    <row r="491" spans="2:15" x14ac:dyDescent="0.2">
      <c r="M491" s="550"/>
    </row>
    <row r="492" spans="2:15" x14ac:dyDescent="0.2">
      <c r="M492" s="550"/>
    </row>
    <row r="496" spans="2:15" ht="12.75" customHeight="1" x14ac:dyDescent="0.2">
      <c r="B496" s="363"/>
      <c r="C496" s="363"/>
      <c r="D496" s="363"/>
      <c r="E496" s="363"/>
      <c r="F496" s="363"/>
      <c r="G496" s="363"/>
      <c r="H496" s="363"/>
      <c r="I496" s="363"/>
      <c r="J496" s="363"/>
      <c r="K496" s="363"/>
      <c r="L496" s="363"/>
    </row>
    <row r="497" spans="2:12" ht="12.75" customHeight="1" x14ac:dyDescent="0.2">
      <c r="B497" s="363"/>
      <c r="C497" s="363"/>
      <c r="D497" s="363"/>
      <c r="E497" s="363"/>
      <c r="F497" s="363"/>
      <c r="G497" s="363"/>
      <c r="H497" s="363"/>
      <c r="I497" s="363"/>
      <c r="J497" s="363"/>
      <c r="K497" s="363"/>
      <c r="L497" s="363"/>
    </row>
    <row r="513" spans="2:12" ht="12.75" customHeight="1" x14ac:dyDescent="0.2">
      <c r="B513" s="363"/>
      <c r="C513" s="363"/>
      <c r="D513" s="363"/>
      <c r="E513" s="363"/>
      <c r="F513" s="363"/>
      <c r="G513" s="363"/>
      <c r="H513" s="363"/>
      <c r="I513" s="363"/>
      <c r="J513" s="363"/>
      <c r="K513" s="363"/>
      <c r="L513" s="363"/>
    </row>
  </sheetData>
  <sheetProtection formatCells="0" formatColumns="0" formatRows="0" sort="0" autoFilter="0" pivotTables="0"/>
  <mergeCells count="52">
    <mergeCell ref="C311:D311"/>
    <mergeCell ref="B294:C294"/>
    <mergeCell ref="C107:D107"/>
    <mergeCell ref="B4:C4"/>
    <mergeCell ref="C194:D194"/>
    <mergeCell ref="J1:K1"/>
    <mergeCell ref="B149:C149"/>
    <mergeCell ref="C108:D108"/>
    <mergeCell ref="C20:D20"/>
    <mergeCell ref="C21:D21"/>
    <mergeCell ref="B91:C91"/>
    <mergeCell ref="C137:D137"/>
    <mergeCell ref="B33:C33"/>
    <mergeCell ref="C50:D50"/>
    <mergeCell ref="C136:D136"/>
    <mergeCell ref="C49:D49"/>
    <mergeCell ref="B62:C62"/>
    <mergeCell ref="C78:D78"/>
    <mergeCell ref="C79:D79"/>
    <mergeCell ref="B120:C120"/>
    <mergeCell ref="C395:I395"/>
    <mergeCell ref="C396:J396"/>
    <mergeCell ref="C392:I392"/>
    <mergeCell ref="C165:D165"/>
    <mergeCell ref="C166:D166"/>
    <mergeCell ref="C195:D195"/>
    <mergeCell ref="C340:D340"/>
    <mergeCell ref="C339:D339"/>
    <mergeCell ref="B265:C265"/>
    <mergeCell ref="C282:D282"/>
    <mergeCell ref="C385:K386"/>
    <mergeCell ref="C388:K388"/>
    <mergeCell ref="C394:I394"/>
    <mergeCell ref="C223:D223"/>
    <mergeCell ref="B207:C207"/>
    <mergeCell ref="B323:C323"/>
    <mergeCell ref="C393:I393"/>
    <mergeCell ref="B178:C178"/>
    <mergeCell ref="C224:D224"/>
    <mergeCell ref="C390:K390"/>
    <mergeCell ref="C391:K391"/>
    <mergeCell ref="C387:K387"/>
    <mergeCell ref="B382:C382"/>
    <mergeCell ref="B236:C236"/>
    <mergeCell ref="C252:D252"/>
    <mergeCell ref="C253:D253"/>
    <mergeCell ref="C281:D281"/>
    <mergeCell ref="C369:D369"/>
    <mergeCell ref="C370:D370"/>
    <mergeCell ref="C384:K384"/>
    <mergeCell ref="C383:K383"/>
    <mergeCell ref="C310:D310"/>
  </mergeCells>
  <hyperlinks>
    <hyperlink ref="A1" location="Index!A1" display="Index"/>
  </hyperlinks>
  <pageMargins left="0.74803149606299213" right="0.74803149606299213" top="0.98425196850393704" bottom="0.98425196850393704" header="0.51181102362204722" footer="0.51181102362204722"/>
  <pageSetup paperSize="9" scale="67" fitToHeight="5" orientation="portrait" horizontalDpi="300" verticalDpi="300" r:id="rId1"/>
  <headerFooter alignWithMargins="0">
    <oddHeader>&amp;L&amp;"Vodafone Rg,Regular"Vodafone Group Plc&amp;C&amp;"Vodafone Rg,Regular"02 Regional results</oddHeader>
  </headerFooter>
  <rowBreaks count="6" manualBreakCount="6">
    <brk id="61" min="1" max="11" man="1"/>
    <brk id="119" min="1" max="11" man="1"/>
    <brk id="177" min="1" max="11" man="1"/>
    <brk id="235" min="1" max="11" man="1"/>
    <brk id="293" min="1" max="11" man="1"/>
    <brk id="351" min="1"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G94"/>
  <sheetViews>
    <sheetView topLeftCell="A25" zoomScaleNormal="100" workbookViewId="0">
      <selection activeCell="C23" sqref="C23"/>
    </sheetView>
  </sheetViews>
  <sheetFormatPr defaultRowHeight="12.75" x14ac:dyDescent="0.2"/>
  <cols>
    <col min="1" max="1" width="5.42578125" style="363" customWidth="1"/>
    <col min="2" max="2" width="3.7109375" style="338" customWidth="1"/>
    <col min="3" max="3" width="66.42578125" style="101" customWidth="1"/>
    <col min="4" max="4" width="6.42578125" style="338" bestFit="1" customWidth="1"/>
    <col min="5" max="6" width="10.5703125" style="363" customWidth="1"/>
    <col min="7" max="7" width="6.42578125" style="338" bestFit="1" customWidth="1"/>
    <col min="8" max="33" width="9.140625" style="363" customWidth="1"/>
    <col min="34" max="243" width="11.42578125" style="363" customWidth="1"/>
    <col min="244" max="16384" width="9.140625" style="363"/>
  </cols>
  <sheetData>
    <row r="1" spans="1:7" ht="12.75" customHeight="1" x14ac:dyDescent="0.2">
      <c r="A1" s="450" t="s">
        <v>270</v>
      </c>
      <c r="B1" s="96"/>
      <c r="C1" s="338"/>
      <c r="E1" s="97" t="s">
        <v>45</v>
      </c>
      <c r="F1" s="97" t="s">
        <v>181</v>
      </c>
    </row>
    <row r="2" spans="1:7" ht="12.75" customHeight="1" x14ac:dyDescent="0.2">
      <c r="B2" s="96"/>
      <c r="C2" s="98"/>
      <c r="E2" s="97" t="s">
        <v>61</v>
      </c>
      <c r="F2" s="97" t="s">
        <v>61</v>
      </c>
    </row>
    <row r="3" spans="1:7" ht="12.75" customHeight="1" x14ac:dyDescent="0.2">
      <c r="C3" s="99"/>
      <c r="E3" s="100"/>
      <c r="F3" s="100"/>
    </row>
    <row r="4" spans="1:7" ht="12.75" customHeight="1" thickBot="1" x14ac:dyDescent="0.25">
      <c r="B4" s="101" t="s">
        <v>300</v>
      </c>
      <c r="E4" s="102">
        <v>38041</v>
      </c>
      <c r="F4" s="488">
        <v>38346</v>
      </c>
    </row>
    <row r="5" spans="1:7" ht="3.95" customHeight="1" thickTop="1" x14ac:dyDescent="0.2">
      <c r="B5" s="101"/>
      <c r="E5" s="103"/>
      <c r="F5" s="452"/>
    </row>
    <row r="6" spans="1:7" s="77" customFormat="1" ht="12.75" customHeight="1" x14ac:dyDescent="0.2">
      <c r="B6" s="99" t="s">
        <v>301</v>
      </c>
      <c r="C6" s="99"/>
      <c r="D6" s="74"/>
      <c r="E6" s="104">
        <v>11466</v>
      </c>
      <c r="F6" s="489">
        <v>11084</v>
      </c>
      <c r="G6" s="74"/>
    </row>
    <row r="7" spans="1:7" ht="12.75" customHeight="1" x14ac:dyDescent="0.2">
      <c r="B7" s="101" t="s">
        <v>59</v>
      </c>
      <c r="E7" s="105">
        <f t="shared" ref="E7:F7" si="0">ROUND(E6/E4,3)</f>
        <v>0.30099999999999999</v>
      </c>
      <c r="F7" s="94">
        <f t="shared" si="0"/>
        <v>0.28899999999999998</v>
      </c>
    </row>
    <row r="8" spans="1:7" ht="3.95" customHeight="1" x14ac:dyDescent="0.2">
      <c r="B8" s="101"/>
      <c r="E8" s="100"/>
      <c r="F8" s="446"/>
    </row>
    <row r="9" spans="1:7" ht="12.75" customHeight="1" x14ac:dyDescent="0.2">
      <c r="B9" s="101" t="s">
        <v>62</v>
      </c>
      <c r="E9" s="106">
        <f>-443-1180-4879</f>
        <v>-6502</v>
      </c>
      <c r="F9" s="452">
        <f>-406-1259-5433</f>
        <v>-7098</v>
      </c>
    </row>
    <row r="10" spans="1:7" ht="12.75" customHeight="1" x14ac:dyDescent="0.2">
      <c r="B10" s="107" t="s">
        <v>57</v>
      </c>
      <c r="E10" s="106">
        <v>626</v>
      </c>
      <c r="F10" s="452">
        <v>324</v>
      </c>
    </row>
    <row r="11" spans="1:7" ht="12.75" customHeight="1" x14ac:dyDescent="0.2">
      <c r="B11" s="107" t="s">
        <v>63</v>
      </c>
      <c r="E11" s="108">
        <f>8254-5590</f>
        <v>2664</v>
      </c>
      <c r="F11" s="490">
        <f>7580-4310</f>
        <v>3270</v>
      </c>
    </row>
    <row r="12" spans="1:7" s="77" customFormat="1" ht="14.25" customHeight="1" x14ac:dyDescent="0.2">
      <c r="B12" s="99" t="s">
        <v>64</v>
      </c>
      <c r="C12" s="99"/>
      <c r="D12" s="109"/>
      <c r="E12" s="104">
        <f>SUM(E9:E11,E6)</f>
        <v>8254</v>
      </c>
      <c r="F12" s="489">
        <f>SUM(F9:F11,F6)</f>
        <v>7580</v>
      </c>
      <c r="G12" s="109"/>
    </row>
    <row r="13" spans="1:7" ht="12.75" customHeight="1" x14ac:dyDescent="0.2">
      <c r="B13" s="101" t="s">
        <v>65</v>
      </c>
      <c r="E13" s="108">
        <v>-1296</v>
      </c>
      <c r="F13" s="490">
        <v>-1103</v>
      </c>
    </row>
    <row r="14" spans="1:7" s="77" customFormat="1" ht="12.75" customHeight="1" x14ac:dyDescent="0.2">
      <c r="B14" s="99" t="s">
        <v>66</v>
      </c>
      <c r="C14" s="99"/>
      <c r="D14" s="74"/>
      <c r="E14" s="104">
        <f>SUM(E12:E13)</f>
        <v>6958</v>
      </c>
      <c r="F14" s="489">
        <f>SUM(F12:F13)</f>
        <v>6477</v>
      </c>
      <c r="G14" s="74"/>
    </row>
    <row r="15" spans="1:7" ht="12.75" customHeight="1" x14ac:dyDescent="0.2">
      <c r="B15" s="101" t="s">
        <v>67</v>
      </c>
      <c r="E15" s="106">
        <v>-1287</v>
      </c>
      <c r="F15" s="452">
        <v>-1619</v>
      </c>
    </row>
    <row r="16" spans="1:7" ht="12.75" customHeight="1" x14ac:dyDescent="0.2">
      <c r="B16" s="101" t="s">
        <v>68</v>
      </c>
      <c r="E16" s="29">
        <v>-272</v>
      </c>
      <c r="F16" s="452">
        <v>-216</v>
      </c>
    </row>
    <row r="17" spans="2:7" s="77" customFormat="1" ht="12.75" customHeight="1" thickBot="1" x14ac:dyDescent="0.25">
      <c r="B17" s="99" t="s">
        <v>69</v>
      </c>
      <c r="C17" s="99"/>
      <c r="D17" s="74"/>
      <c r="E17" s="33">
        <f>SUM(E14:E16)</f>
        <v>5399</v>
      </c>
      <c r="F17" s="453">
        <f>SUM(F14:F16)</f>
        <v>4642</v>
      </c>
      <c r="G17" s="74"/>
    </row>
    <row r="18" spans="2:7" ht="3.95" customHeight="1" thickTop="1" x14ac:dyDescent="0.2">
      <c r="B18" s="101"/>
      <c r="E18" s="110"/>
      <c r="F18" s="446"/>
    </row>
    <row r="19" spans="2:7" ht="12.75" customHeight="1" x14ac:dyDescent="0.2">
      <c r="B19" s="101" t="s">
        <v>285</v>
      </c>
      <c r="E19" s="111">
        <f>+E17/E20*100</f>
        <v>20.122246654988633</v>
      </c>
      <c r="F19" s="491">
        <f>+F17/F20*100</f>
        <v>17.535509217286187</v>
      </c>
    </row>
    <row r="20" spans="2:7" ht="12.75" customHeight="1" x14ac:dyDescent="0.2">
      <c r="B20" s="101" t="s">
        <v>70</v>
      </c>
      <c r="E20" s="100">
        <v>26831</v>
      </c>
      <c r="F20" s="452">
        <v>26472</v>
      </c>
    </row>
    <row r="21" spans="2:7" ht="3.95" customHeight="1" x14ac:dyDescent="0.2">
      <c r="B21" s="101"/>
      <c r="E21" s="100"/>
      <c r="F21" s="446"/>
    </row>
    <row r="22" spans="2:7" ht="12.75" customHeight="1" x14ac:dyDescent="0.2">
      <c r="B22" s="107" t="s">
        <v>71</v>
      </c>
      <c r="E22" s="103">
        <v>29357</v>
      </c>
      <c r="F22" s="452">
        <v>28812</v>
      </c>
    </row>
    <row r="23" spans="2:7" ht="3.95" customHeight="1" x14ac:dyDescent="0.2">
      <c r="B23" s="113"/>
      <c r="E23" s="103"/>
      <c r="F23" s="452"/>
    </row>
    <row r="24" spans="2:7" ht="12.75" customHeight="1" x14ac:dyDescent="0.2">
      <c r="B24" s="114" t="s">
        <v>72</v>
      </c>
      <c r="E24" s="103"/>
      <c r="F24" s="452"/>
    </row>
    <row r="25" spans="2:7" s="77" customFormat="1" ht="12.75" customHeight="1" x14ac:dyDescent="0.2">
      <c r="B25" s="115" t="s">
        <v>65</v>
      </c>
      <c r="C25" s="99"/>
      <c r="D25" s="74"/>
      <c r="E25" s="104">
        <v>-1296</v>
      </c>
      <c r="F25" s="489">
        <v>-1103</v>
      </c>
      <c r="G25" s="74"/>
    </row>
    <row r="26" spans="2:7" ht="14.25" customHeight="1" x14ac:dyDescent="0.2">
      <c r="B26" s="116" t="s">
        <v>73</v>
      </c>
      <c r="E26" s="106">
        <v>-51</v>
      </c>
      <c r="F26" s="452">
        <v>-78</v>
      </c>
    </row>
    <row r="27" spans="2:7" s="62" customFormat="1" ht="12.75" customHeight="1" x14ac:dyDescent="0.2">
      <c r="B27" s="117" t="s">
        <v>74</v>
      </c>
      <c r="C27" s="118"/>
      <c r="D27" s="23"/>
      <c r="E27" s="106">
        <v>56</v>
      </c>
      <c r="F27" s="452">
        <v>-27</v>
      </c>
      <c r="G27" s="23"/>
    </row>
    <row r="28" spans="2:7" s="93" customFormat="1" ht="12.75" customHeight="1" thickBot="1" x14ac:dyDescent="0.25">
      <c r="B28" s="119" t="s">
        <v>72</v>
      </c>
      <c r="C28" s="120"/>
      <c r="D28" s="32"/>
      <c r="E28" s="121">
        <f>SUM(E25:E27)</f>
        <v>-1291</v>
      </c>
      <c r="F28" s="453">
        <f>SUM(F25:F27)</f>
        <v>-1208</v>
      </c>
      <c r="G28" s="32"/>
    </row>
    <row r="29" spans="2:7" ht="3.95" customHeight="1" thickTop="1" x14ac:dyDescent="0.2">
      <c r="B29" s="122"/>
      <c r="E29" s="100"/>
      <c r="F29" s="446"/>
    </row>
    <row r="30" spans="2:7" ht="3.95" customHeight="1" x14ac:dyDescent="0.2">
      <c r="B30" s="123"/>
      <c r="E30" s="100"/>
      <c r="F30" s="446"/>
    </row>
    <row r="31" spans="2:7" ht="15.75" customHeight="1" x14ac:dyDescent="0.2">
      <c r="B31" s="124" t="s">
        <v>75</v>
      </c>
      <c r="E31" s="125"/>
      <c r="F31" s="492"/>
    </row>
    <row r="32" spans="2:7" s="77" customFormat="1" ht="12.75" customHeight="1" x14ac:dyDescent="0.2">
      <c r="B32" s="115" t="s">
        <v>76</v>
      </c>
      <c r="C32" s="99"/>
      <c r="D32" s="74"/>
      <c r="E32" s="298">
        <f>+E47/E56</f>
        <v>0.24497387299619167</v>
      </c>
      <c r="F32" s="492">
        <f>+F47/F56</f>
        <v>0.27300976620301864</v>
      </c>
      <c r="G32" s="74"/>
    </row>
    <row r="33" spans="2:7" ht="12.75" customHeight="1" x14ac:dyDescent="0.2">
      <c r="B33" s="115"/>
      <c r="E33" s="540"/>
      <c r="F33" s="446"/>
    </row>
    <row r="34" spans="2:7" ht="12.75" customHeight="1" x14ac:dyDescent="0.2">
      <c r="B34" s="99" t="s">
        <v>276</v>
      </c>
      <c r="E34" s="540"/>
      <c r="F34" s="491"/>
    </row>
    <row r="35" spans="2:7" ht="12.75" customHeight="1" x14ac:dyDescent="0.2">
      <c r="B35" s="363"/>
      <c r="C35" s="101" t="s">
        <v>283</v>
      </c>
      <c r="E35" s="103">
        <v>476</v>
      </c>
      <c r="F35" s="542">
        <v>2736</v>
      </c>
    </row>
    <row r="36" spans="2:7" ht="12.75" customHeight="1" x14ac:dyDescent="0.2">
      <c r="B36" s="363"/>
      <c r="C36" s="101" t="s">
        <v>359</v>
      </c>
      <c r="E36" s="539">
        <v>0</v>
      </c>
      <c r="F36" s="543">
        <v>-19318</v>
      </c>
    </row>
    <row r="37" spans="2:7" s="77" customFormat="1" ht="12.75" customHeight="1" x14ac:dyDescent="0.2">
      <c r="B37" s="99" t="s">
        <v>292</v>
      </c>
      <c r="C37" s="99"/>
      <c r="D37" s="74"/>
      <c r="E37" s="540">
        <f>SUM(E35:E36)</f>
        <v>476</v>
      </c>
      <c r="F37" s="544">
        <f>SUM(F35:F36)</f>
        <v>-16582</v>
      </c>
      <c r="G37" s="74"/>
    </row>
    <row r="38" spans="2:7" ht="12.75" customHeight="1" x14ac:dyDescent="0.2">
      <c r="B38" s="101" t="s">
        <v>293</v>
      </c>
      <c r="E38" s="539">
        <v>1750</v>
      </c>
      <c r="F38" s="543">
        <v>1709</v>
      </c>
    </row>
    <row r="39" spans="2:7" s="77" customFormat="1" ht="12.75" customHeight="1" x14ac:dyDescent="0.2">
      <c r="B39" s="99" t="s">
        <v>80</v>
      </c>
      <c r="C39" s="99"/>
      <c r="D39" s="74"/>
      <c r="E39" s="540">
        <f>SUM(E37:E38)</f>
        <v>2226</v>
      </c>
      <c r="F39" s="544">
        <f>SUM(F37:F38)</f>
        <v>-14873</v>
      </c>
      <c r="G39" s="74"/>
    </row>
    <row r="40" spans="2:7" ht="12.75" customHeight="1" x14ac:dyDescent="0.2">
      <c r="B40" s="101" t="s">
        <v>79</v>
      </c>
      <c r="E40" s="103">
        <v>150</v>
      </c>
      <c r="F40" s="542">
        <v>290</v>
      </c>
    </row>
    <row r="41" spans="2:7" ht="12.75" customHeight="1" x14ac:dyDescent="0.2">
      <c r="B41" s="101" t="s">
        <v>277</v>
      </c>
      <c r="C41" s="363"/>
      <c r="E41" s="103">
        <v>0</v>
      </c>
      <c r="F41" s="542">
        <v>-1019</v>
      </c>
    </row>
    <row r="42" spans="2:7" ht="12.75" customHeight="1" x14ac:dyDescent="0.2">
      <c r="B42" s="101" t="s">
        <v>294</v>
      </c>
      <c r="C42" s="363"/>
      <c r="E42" s="103">
        <v>0</v>
      </c>
      <c r="F42" s="542">
        <v>19318</v>
      </c>
    </row>
    <row r="43" spans="2:7" ht="12.75" customHeight="1" x14ac:dyDescent="0.2">
      <c r="B43" s="101" t="s">
        <v>295</v>
      </c>
      <c r="C43" s="363"/>
      <c r="E43" s="103">
        <v>0</v>
      </c>
      <c r="F43" s="542">
        <v>-2210</v>
      </c>
    </row>
    <row r="44" spans="2:7" ht="12.75" customHeight="1" x14ac:dyDescent="0.2">
      <c r="B44" s="101" t="s">
        <v>284</v>
      </c>
      <c r="C44" s="363"/>
      <c r="E44" s="539">
        <v>0</v>
      </c>
      <c r="F44" s="543">
        <v>113</v>
      </c>
    </row>
    <row r="45" spans="2:7" s="77" customFormat="1" ht="12.75" customHeight="1" x14ac:dyDescent="0.2">
      <c r="B45" s="99" t="s">
        <v>67</v>
      </c>
      <c r="C45" s="99"/>
      <c r="D45" s="74"/>
      <c r="E45" s="540">
        <f>SUM(E39:E44)</f>
        <v>2376</v>
      </c>
      <c r="F45" s="544">
        <f>SUM(F39:F44)</f>
        <v>1619</v>
      </c>
      <c r="G45" s="74"/>
    </row>
    <row r="46" spans="2:7" ht="12.75" customHeight="1" x14ac:dyDescent="0.2">
      <c r="B46" s="101" t="s">
        <v>78</v>
      </c>
      <c r="E46" s="103">
        <v>390</v>
      </c>
      <c r="F46" s="542">
        <v>226</v>
      </c>
    </row>
    <row r="47" spans="2:7" s="77" customFormat="1" ht="12.75" customHeight="1" x14ac:dyDescent="0.2">
      <c r="B47" s="99" t="s">
        <v>278</v>
      </c>
      <c r="C47" s="99"/>
      <c r="D47" s="74"/>
      <c r="E47" s="541">
        <f>SUM(E45:E46)</f>
        <v>2766</v>
      </c>
      <c r="F47" s="545">
        <f>SUM(F45:F46)</f>
        <v>1845</v>
      </c>
      <c r="G47" s="74"/>
    </row>
    <row r="48" spans="2:7" ht="12.75" customHeight="1" x14ac:dyDescent="0.2">
      <c r="B48" s="101"/>
      <c r="E48" s="103"/>
      <c r="F48" s="491"/>
    </row>
    <row r="49" spans="2:7" ht="12.75" customHeight="1" x14ac:dyDescent="0.2">
      <c r="B49" s="99" t="s">
        <v>279</v>
      </c>
      <c r="E49" s="103"/>
      <c r="F49" s="491"/>
    </row>
    <row r="50" spans="2:7" ht="12.75" customHeight="1" x14ac:dyDescent="0.2">
      <c r="B50" s="363"/>
      <c r="C50" s="101" t="s">
        <v>266</v>
      </c>
      <c r="E50" s="103">
        <v>-3483</v>
      </c>
      <c r="F50" s="542">
        <v>-5270</v>
      </c>
    </row>
    <row r="51" spans="2:7" ht="12.75" customHeight="1" x14ac:dyDescent="0.2">
      <c r="B51" s="363"/>
      <c r="C51" s="101" t="s">
        <v>63</v>
      </c>
      <c r="E51" s="539">
        <v>6366</v>
      </c>
      <c r="F51" s="543">
        <v>49817</v>
      </c>
    </row>
    <row r="52" spans="2:7" ht="12.75" customHeight="1" x14ac:dyDescent="0.2">
      <c r="B52" s="99" t="s">
        <v>280</v>
      </c>
      <c r="E52" s="540">
        <f>SUM(E50:E51)</f>
        <v>2883</v>
      </c>
      <c r="F52" s="544">
        <f>SUM(F50:F51)</f>
        <v>44547</v>
      </c>
    </row>
    <row r="53" spans="2:7" ht="12.75" customHeight="1" x14ac:dyDescent="0.2">
      <c r="B53" s="101" t="s">
        <v>77</v>
      </c>
      <c r="E53" s="539">
        <v>7833</v>
      </c>
      <c r="F53" s="543">
        <v>-38070</v>
      </c>
    </row>
    <row r="54" spans="2:7" ht="12.75" customHeight="1" x14ac:dyDescent="0.2">
      <c r="B54" s="99" t="s">
        <v>296</v>
      </c>
      <c r="E54" s="540">
        <f>SUM(E52:E53)</f>
        <v>10716</v>
      </c>
      <c r="F54" s="544">
        <f>SUM(F52:F53)</f>
        <v>6477</v>
      </c>
    </row>
    <row r="55" spans="2:7" ht="12.75" customHeight="1" x14ac:dyDescent="0.2">
      <c r="B55" s="101" t="s">
        <v>281</v>
      </c>
      <c r="E55" s="103">
        <v>575</v>
      </c>
      <c r="F55" s="542">
        <v>281</v>
      </c>
    </row>
    <row r="56" spans="2:7" ht="12.75" customHeight="1" x14ac:dyDescent="0.2">
      <c r="B56" s="99" t="s">
        <v>282</v>
      </c>
      <c r="E56" s="541">
        <f>SUM(E54:E55)</f>
        <v>11291</v>
      </c>
      <c r="F56" s="545">
        <f>SUM(F54:F55)</f>
        <v>6758</v>
      </c>
    </row>
    <row r="57" spans="2:7" ht="3.95" customHeight="1" x14ac:dyDescent="0.2">
      <c r="B57" s="101"/>
      <c r="E57" s="540"/>
      <c r="F57" s="446"/>
    </row>
    <row r="58" spans="2:7" ht="12.75" customHeight="1" x14ac:dyDescent="0.2">
      <c r="B58" s="124" t="s">
        <v>81</v>
      </c>
      <c r="E58" s="546"/>
      <c r="F58" s="103"/>
    </row>
    <row r="59" spans="2:7" s="77" customFormat="1" ht="12.75" customHeight="1" x14ac:dyDescent="0.2">
      <c r="B59" s="75" t="s">
        <v>82</v>
      </c>
      <c r="C59" s="99"/>
      <c r="D59" s="74"/>
      <c r="E59" s="540">
        <v>5399</v>
      </c>
      <c r="F59" s="544">
        <v>4642</v>
      </c>
      <c r="G59" s="74"/>
    </row>
    <row r="60" spans="2:7" ht="12.75" customHeight="1" x14ac:dyDescent="0.2">
      <c r="B60" s="428" t="s">
        <v>83</v>
      </c>
      <c r="E60" s="103"/>
      <c r="F60" s="542"/>
    </row>
    <row r="61" spans="2:7" ht="12.75" customHeight="1" x14ac:dyDescent="0.2">
      <c r="B61" s="363"/>
      <c r="C61" s="534" t="s">
        <v>287</v>
      </c>
      <c r="D61" s="130"/>
      <c r="E61" s="103">
        <v>-7700</v>
      </c>
      <c r="F61" s="542">
        <v>-6600</v>
      </c>
      <c r="G61" s="130"/>
    </row>
    <row r="62" spans="2:7" ht="12.75" customHeight="1" x14ac:dyDescent="0.2">
      <c r="B62" s="363"/>
      <c r="C62" s="534" t="s">
        <v>288</v>
      </c>
      <c r="D62" s="130"/>
      <c r="E62" s="103">
        <v>-249</v>
      </c>
      <c r="F62" s="542">
        <v>-551</v>
      </c>
      <c r="G62" s="130"/>
    </row>
    <row r="63" spans="2:7" ht="12.75" customHeight="1" x14ac:dyDescent="0.2">
      <c r="B63" s="363"/>
      <c r="C63" s="534" t="s">
        <v>289</v>
      </c>
      <c r="D63" s="130"/>
      <c r="E63" s="103">
        <v>-311</v>
      </c>
      <c r="F63" s="542">
        <v>-355</v>
      </c>
      <c r="G63" s="130"/>
    </row>
    <row r="64" spans="2:7" ht="12.75" customHeight="1" x14ac:dyDescent="0.2">
      <c r="B64" s="363"/>
      <c r="C64" s="534" t="s">
        <v>84</v>
      </c>
      <c r="D64" s="130"/>
      <c r="E64" s="103">
        <v>468</v>
      </c>
      <c r="F64" s="542">
        <v>-717</v>
      </c>
      <c r="G64" s="130"/>
    </row>
    <row r="65" spans="2:7" ht="12.75" customHeight="1" x14ac:dyDescent="0.2">
      <c r="B65" s="363"/>
      <c r="C65" s="534" t="s">
        <v>290</v>
      </c>
      <c r="D65" s="130"/>
      <c r="E65" s="103">
        <v>0</v>
      </c>
      <c r="F65" s="542">
        <v>46520</v>
      </c>
      <c r="G65" s="130"/>
    </row>
    <row r="66" spans="2:7" ht="12.75" customHeight="1" x14ac:dyDescent="0.2">
      <c r="B66" s="363"/>
      <c r="C66" s="534" t="s">
        <v>85</v>
      </c>
      <c r="D66" s="130"/>
      <c r="E66" s="103">
        <v>10</v>
      </c>
      <c r="F66" s="542">
        <v>-149</v>
      </c>
      <c r="G66" s="130"/>
    </row>
    <row r="67" spans="2:7" ht="12.75" customHeight="1" x14ac:dyDescent="0.2">
      <c r="B67" s="363"/>
      <c r="C67" s="534" t="s">
        <v>86</v>
      </c>
      <c r="D67" s="130"/>
      <c r="E67" s="539">
        <v>-51</v>
      </c>
      <c r="F67" s="543">
        <v>-78</v>
      </c>
      <c r="G67" s="130"/>
    </row>
    <row r="68" spans="2:7" s="77" customFormat="1" ht="12.75" customHeight="1" x14ac:dyDescent="0.2">
      <c r="B68" s="75"/>
      <c r="C68" s="99"/>
      <c r="D68" s="74"/>
      <c r="E68" s="540">
        <f>SUM(E61:E67)</f>
        <v>-7833</v>
      </c>
      <c r="F68" s="544">
        <f>SUM(F61:F67)</f>
        <v>38070</v>
      </c>
      <c r="G68" s="74"/>
    </row>
    <row r="69" spans="2:7" ht="14.25" customHeight="1" x14ac:dyDescent="0.2">
      <c r="B69" s="428" t="s">
        <v>87</v>
      </c>
      <c r="E69" s="103">
        <v>150</v>
      </c>
      <c r="F69" s="542">
        <v>17511</v>
      </c>
    </row>
    <row r="70" spans="2:7" ht="12.75" customHeight="1" x14ac:dyDescent="0.2">
      <c r="B70" s="428" t="s">
        <v>291</v>
      </c>
      <c r="E70" s="103">
        <v>2669</v>
      </c>
      <c r="F70" s="542">
        <v>-1019</v>
      </c>
    </row>
    <row r="71" spans="2:7" ht="14.25" customHeight="1" x14ac:dyDescent="0.2">
      <c r="B71" s="428" t="s">
        <v>88</v>
      </c>
      <c r="E71" s="103">
        <v>28</v>
      </c>
      <c r="F71" s="542">
        <v>50</v>
      </c>
    </row>
    <row r="72" spans="2:7" ht="3.95" customHeight="1" x14ac:dyDescent="0.2">
      <c r="B72" s="101"/>
      <c r="E72" s="103"/>
      <c r="F72" s="542"/>
    </row>
    <row r="73" spans="2:7" s="77" customFormat="1" ht="12.75" customHeight="1" x14ac:dyDescent="0.2">
      <c r="B73" s="75" t="s">
        <v>89</v>
      </c>
      <c r="C73" s="99"/>
      <c r="D73" s="74"/>
      <c r="E73" s="541">
        <f>+E71+E70+E69+E68+E59</f>
        <v>413</v>
      </c>
      <c r="F73" s="545">
        <f>+F71+F70+F69+F68+F59</f>
        <v>59254</v>
      </c>
      <c r="G73" s="74"/>
    </row>
    <row r="74" spans="2:7" ht="3.95" customHeight="1" x14ac:dyDescent="0.2">
      <c r="C74" s="75"/>
      <c r="E74" s="71"/>
      <c r="F74" s="71"/>
    </row>
    <row r="75" spans="2:7" ht="3.95" customHeight="1" x14ac:dyDescent="0.2">
      <c r="C75" s="75"/>
      <c r="E75" s="71"/>
      <c r="F75" s="71"/>
    </row>
    <row r="76" spans="2:7" ht="12.75" customHeight="1" x14ac:dyDescent="0.2">
      <c r="B76" s="338" t="s">
        <v>90</v>
      </c>
      <c r="C76" s="75"/>
      <c r="E76" s="71"/>
      <c r="F76" s="71"/>
    </row>
    <row r="77" spans="2:7" ht="49.5" customHeight="1" x14ac:dyDescent="0.2">
      <c r="B77" s="131" t="s">
        <v>38</v>
      </c>
      <c r="C77" s="631" t="s">
        <v>311</v>
      </c>
      <c r="D77" s="631"/>
      <c r="E77" s="631"/>
      <c r="F77" s="631"/>
      <c r="G77" s="60"/>
    </row>
    <row r="84" ht="17.25" customHeight="1" x14ac:dyDescent="0.2"/>
    <row r="89" ht="12.75" customHeight="1" x14ac:dyDescent="0.2"/>
    <row r="90" ht="12.75" customHeight="1" x14ac:dyDescent="0.2"/>
    <row r="91" ht="12.75" customHeight="1" x14ac:dyDescent="0.2"/>
    <row r="92" ht="12.75" customHeight="1" x14ac:dyDescent="0.2"/>
    <row r="94" ht="12.75" customHeight="1" x14ac:dyDescent="0.2"/>
  </sheetData>
  <sheetProtection formatCells="0" formatColumns="0" formatRows="0" sort="0" autoFilter="0" pivotTables="0"/>
  <mergeCells count="1">
    <mergeCell ref="C77:F77"/>
  </mergeCells>
  <hyperlinks>
    <hyperlink ref="A1" location="Index!A1" display="Index"/>
  </hyperlinks>
  <pageMargins left="0.75" right="0.75" top="1" bottom="1" header="0.5" footer="0.5"/>
  <pageSetup scale="71" orientation="portrait" horizontalDpi="300" verticalDpi="300" r:id="rId1"/>
  <headerFooter alignWithMargins="0">
    <oddHeader>&amp;L&amp;"Vodafone Rg,Regular"Vodafone Group Plc&amp;C&amp;"Vodafone Rg,Regular"03 Adjusted income statement</oddHeader>
  </headerFooter>
  <rowBreaks count="4" manualBreakCount="4">
    <brk id="105" max="16383" man="1"/>
    <brk id="175" max="16383" man="1"/>
    <brk id="273" max="16383" man="1"/>
    <brk id="37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N45"/>
  <sheetViews>
    <sheetView showGridLines="0" zoomScaleNormal="100" zoomScaleSheetLayoutView="75" workbookViewId="0">
      <selection activeCell="C23" sqref="C23"/>
    </sheetView>
  </sheetViews>
  <sheetFormatPr defaultRowHeight="12.75" x14ac:dyDescent="0.2"/>
  <cols>
    <col min="1" max="1" width="5.42578125" style="60" customWidth="1"/>
    <col min="2" max="2" width="3.7109375" style="434" customWidth="1"/>
    <col min="3" max="3" width="50.7109375" style="60" customWidth="1"/>
    <col min="4" max="4" width="10.85546875" style="60" customWidth="1"/>
    <col min="5" max="5" width="3.7109375" style="60" customWidth="1"/>
    <col min="6" max="12" width="10.5703125" style="60" customWidth="1"/>
    <col min="13" max="13" width="9.140625" style="434" customWidth="1"/>
    <col min="14" max="28" width="9.140625" style="60" customWidth="1"/>
    <col min="29" max="258" width="11.42578125" style="60" customWidth="1"/>
    <col min="259" max="16384" width="9.140625" style="60"/>
  </cols>
  <sheetData>
    <row r="1" spans="1:14" ht="12.75" customHeight="1" x14ac:dyDescent="0.2">
      <c r="A1" s="450" t="s">
        <v>270</v>
      </c>
      <c r="B1" s="13"/>
      <c r="C1" s="434"/>
      <c r="D1" s="434"/>
      <c r="E1" s="434"/>
      <c r="F1" s="132" t="s">
        <v>43</v>
      </c>
      <c r="G1" s="132" t="s">
        <v>263</v>
      </c>
      <c r="H1" s="17" t="s">
        <v>44</v>
      </c>
      <c r="I1" s="17" t="s">
        <v>268</v>
      </c>
      <c r="J1" s="17"/>
      <c r="K1" s="132" t="s">
        <v>45</v>
      </c>
      <c r="L1" s="132" t="s">
        <v>181</v>
      </c>
    </row>
    <row r="2" spans="1:14" ht="12.75" customHeight="1" x14ac:dyDescent="0.2">
      <c r="B2" s="21"/>
      <c r="C2" s="434"/>
      <c r="D2" s="434"/>
      <c r="E2" s="434"/>
      <c r="F2" s="343" t="s">
        <v>13</v>
      </c>
      <c r="G2" s="343" t="s">
        <v>13</v>
      </c>
      <c r="H2" s="344" t="s">
        <v>13</v>
      </c>
      <c r="I2" s="344" t="s">
        <v>13</v>
      </c>
      <c r="J2" s="17"/>
      <c r="K2" s="343" t="s">
        <v>13</v>
      </c>
      <c r="L2" s="343" t="s">
        <v>13</v>
      </c>
    </row>
    <row r="3" spans="1:14" s="42" customFormat="1" ht="12.75" customHeight="1" x14ac:dyDescent="0.2">
      <c r="B3" s="632" t="s">
        <v>52</v>
      </c>
      <c r="C3" s="633"/>
      <c r="D3" s="21"/>
      <c r="E3" s="21"/>
      <c r="F3" s="134">
        <v>5596</v>
      </c>
      <c r="G3" s="134">
        <f>K3-F3</f>
        <v>5870</v>
      </c>
      <c r="H3" s="139">
        <v>5576</v>
      </c>
      <c r="I3" s="357">
        <f>11084-H3</f>
        <v>5508</v>
      </c>
      <c r="J3" s="135"/>
      <c r="K3" s="134">
        <v>11466</v>
      </c>
      <c r="L3" s="439">
        <f>SUM(H3:I3)</f>
        <v>11084</v>
      </c>
      <c r="N3" s="423"/>
    </row>
    <row r="4" spans="1:14" s="42" customFormat="1" ht="12.75" customHeight="1" x14ac:dyDescent="0.2">
      <c r="B4" s="430" t="s">
        <v>91</v>
      </c>
      <c r="C4" s="431"/>
      <c r="D4" s="21"/>
      <c r="E4" s="21"/>
      <c r="F4" s="134">
        <v>-542</v>
      </c>
      <c r="G4" s="134">
        <f>K4-F4</f>
        <v>719</v>
      </c>
      <c r="H4" s="139">
        <v>15</v>
      </c>
      <c r="I4" s="357">
        <f>1382-H4-1</f>
        <v>1366</v>
      </c>
      <c r="J4" s="135"/>
      <c r="K4" s="134">
        <v>177</v>
      </c>
      <c r="L4" s="439">
        <f>SUM(H4:I4)</f>
        <v>1381</v>
      </c>
      <c r="N4" s="423"/>
    </row>
    <row r="5" spans="1:14" s="42" customFormat="1" ht="14.25" customHeight="1" x14ac:dyDescent="0.2">
      <c r="B5" s="430" t="s">
        <v>254</v>
      </c>
      <c r="C5" s="431"/>
      <c r="D5" s="21"/>
      <c r="E5" s="21"/>
      <c r="F5" s="136">
        <v>9</v>
      </c>
      <c r="G5" s="136">
        <f t="shared" ref="G5" si="0">K5-F5</f>
        <v>-158</v>
      </c>
      <c r="H5" s="447">
        <v>-122</v>
      </c>
      <c r="I5" s="494">
        <f>-319-H5+1</f>
        <v>-196</v>
      </c>
      <c r="J5" s="135"/>
      <c r="K5" s="136">
        <f>K7-K3-K4</f>
        <v>-149</v>
      </c>
      <c r="L5" s="440">
        <f>L7-L3-L4</f>
        <v>-318</v>
      </c>
      <c r="N5" s="423"/>
    </row>
    <row r="6" spans="1:14" s="42" customFormat="1" ht="4.5" customHeight="1" x14ac:dyDescent="0.2">
      <c r="B6" s="430"/>
      <c r="C6" s="431"/>
      <c r="D6" s="21"/>
      <c r="E6" s="21"/>
      <c r="F6" s="137"/>
      <c r="G6" s="137"/>
      <c r="H6" s="135"/>
      <c r="I6" s="493"/>
      <c r="J6" s="135"/>
      <c r="K6" s="137"/>
      <c r="L6" s="441"/>
      <c r="N6" s="423"/>
    </row>
    <row r="7" spans="1:14" s="42" customFormat="1" ht="12.75" customHeight="1" x14ac:dyDescent="0.2">
      <c r="B7" s="432" t="s">
        <v>92</v>
      </c>
      <c r="C7" s="433"/>
      <c r="D7" s="21"/>
      <c r="E7" s="21"/>
      <c r="F7" s="138">
        <f>SUM(F3:F6)</f>
        <v>5063</v>
      </c>
      <c r="G7" s="138">
        <f>SUM(G3:G6)</f>
        <v>6431</v>
      </c>
      <c r="H7" s="135">
        <v>5469</v>
      </c>
      <c r="I7" s="493">
        <f>SUM(I3:I5)</f>
        <v>6678</v>
      </c>
      <c r="J7" s="135"/>
      <c r="K7" s="138">
        <v>11494</v>
      </c>
      <c r="L7" s="442">
        <f>SUM(H7:I7)</f>
        <v>12147</v>
      </c>
      <c r="N7" s="423"/>
    </row>
    <row r="8" spans="1:14" ht="3.95" customHeight="1" x14ac:dyDescent="0.2">
      <c r="B8" s="430"/>
      <c r="C8" s="430"/>
      <c r="D8" s="434"/>
      <c r="E8" s="434"/>
      <c r="F8" s="134"/>
      <c r="G8" s="134"/>
      <c r="H8" s="139"/>
      <c r="I8" s="357"/>
      <c r="J8" s="139"/>
      <c r="K8" s="134"/>
      <c r="L8" s="439"/>
      <c r="N8" s="423"/>
    </row>
    <row r="9" spans="1:14" ht="14.25" customHeight="1" x14ac:dyDescent="0.2">
      <c r="B9" s="634" t="s">
        <v>93</v>
      </c>
      <c r="C9" s="635"/>
      <c r="D9" s="140"/>
      <c r="E9" s="434"/>
      <c r="F9" s="141">
        <f>+F10+F11</f>
        <v>-2519</v>
      </c>
      <c r="G9" s="141">
        <f>+G10+G11</f>
        <v>-2698</v>
      </c>
      <c r="H9" s="142">
        <f t="shared" ref="H9:I9" si="1">+H10+H11</f>
        <v>-2869</v>
      </c>
      <c r="I9" s="496">
        <f t="shared" si="1"/>
        <v>-2988</v>
      </c>
      <c r="J9" s="142"/>
      <c r="K9" s="141">
        <v>-5217</v>
      </c>
      <c r="L9" s="443">
        <f>SUM(H9:I9)</f>
        <v>-5857</v>
      </c>
      <c r="N9" s="423"/>
    </row>
    <row r="10" spans="1:14" ht="12.75" customHeight="1" x14ac:dyDescent="0.2">
      <c r="B10" s="82"/>
      <c r="C10" s="143" t="s">
        <v>94</v>
      </c>
      <c r="D10" s="144"/>
      <c r="E10" s="145"/>
      <c r="F10" s="146">
        <v>-2038</v>
      </c>
      <c r="G10" s="146">
        <f t="shared" ref="G10:G13" si="2">K10-F10</f>
        <v>-3254</v>
      </c>
      <c r="H10" s="448">
        <v>-2329</v>
      </c>
      <c r="I10" s="497">
        <f>-6313-H10</f>
        <v>-3984</v>
      </c>
      <c r="J10" s="345"/>
      <c r="K10" s="146">
        <v>-5292</v>
      </c>
      <c r="L10" s="444">
        <f>SUM(H10:I10)</f>
        <v>-6313</v>
      </c>
      <c r="N10" s="423"/>
    </row>
    <row r="11" spans="1:14" ht="12.75" customHeight="1" x14ac:dyDescent="0.2">
      <c r="B11" s="82"/>
      <c r="C11" s="147" t="s">
        <v>95</v>
      </c>
      <c r="D11" s="148"/>
      <c r="E11" s="149"/>
      <c r="F11" s="136">
        <v>-481</v>
      </c>
      <c r="G11" s="136">
        <f t="shared" si="2"/>
        <v>556</v>
      </c>
      <c r="H11" s="447">
        <v>-540</v>
      </c>
      <c r="I11" s="494">
        <f>456-H11</f>
        <v>996</v>
      </c>
      <c r="J11" s="345"/>
      <c r="K11" s="136">
        <v>75</v>
      </c>
      <c r="L11" s="440">
        <f>SUM(H11:I11)</f>
        <v>456</v>
      </c>
      <c r="N11" s="423"/>
    </row>
    <row r="12" spans="1:14" ht="12.75" customHeight="1" x14ac:dyDescent="0.2">
      <c r="B12" s="632" t="s">
        <v>96</v>
      </c>
      <c r="C12" s="632"/>
      <c r="D12" s="140"/>
      <c r="E12" s="434"/>
      <c r="F12" s="134">
        <v>32</v>
      </c>
      <c r="G12" s="134">
        <f t="shared" si="2"/>
        <v>73</v>
      </c>
      <c r="H12" s="139">
        <v>32</v>
      </c>
      <c r="I12" s="357">
        <f>79-H12</f>
        <v>47</v>
      </c>
      <c r="J12" s="139"/>
      <c r="K12" s="134">
        <v>105</v>
      </c>
      <c r="L12" s="439">
        <f>SUM(H12:I12)</f>
        <v>79</v>
      </c>
      <c r="N12" s="423"/>
    </row>
    <row r="13" spans="1:14" ht="3.95" customHeight="1" x14ac:dyDescent="0.2">
      <c r="B13" s="430"/>
      <c r="C13" s="430"/>
      <c r="D13" s="150"/>
      <c r="E13" s="434"/>
      <c r="F13" s="136"/>
      <c r="G13" s="136">
        <f t="shared" si="2"/>
        <v>0</v>
      </c>
      <c r="H13" s="447"/>
      <c r="I13" s="494"/>
      <c r="J13" s="139"/>
      <c r="K13" s="136"/>
      <c r="L13" s="440"/>
      <c r="N13" s="423"/>
    </row>
    <row r="14" spans="1:14" s="42" customFormat="1" ht="12.75" customHeight="1" x14ac:dyDescent="0.2">
      <c r="B14" s="636" t="s">
        <v>97</v>
      </c>
      <c r="C14" s="637"/>
      <c r="D14" s="150"/>
      <c r="E14" s="21"/>
      <c r="F14" s="138">
        <f>+F7+F9+F12</f>
        <v>2576</v>
      </c>
      <c r="G14" s="138">
        <f>+G7+G9+G12</f>
        <v>3806</v>
      </c>
      <c r="H14" s="135">
        <v>2632</v>
      </c>
      <c r="I14" s="493">
        <f>SUM(I12,I9,I7)</f>
        <v>3737</v>
      </c>
      <c r="J14" s="135"/>
      <c r="K14" s="138">
        <v>6382</v>
      </c>
      <c r="L14" s="127">
        <f>SUM(L12,L9,L7)</f>
        <v>6369</v>
      </c>
      <c r="N14" s="423"/>
    </row>
    <row r="15" spans="1:14" ht="3.95" customHeight="1" x14ac:dyDescent="0.2">
      <c r="B15" s="151"/>
      <c r="C15" s="430"/>
      <c r="D15" s="140"/>
      <c r="E15" s="434"/>
      <c r="F15" s="134"/>
      <c r="G15" s="134"/>
      <c r="H15" s="139"/>
      <c r="I15" s="357"/>
      <c r="J15" s="139"/>
      <c r="K15" s="134"/>
      <c r="L15" s="439"/>
      <c r="N15" s="423"/>
    </row>
    <row r="16" spans="1:14" s="42" customFormat="1" ht="12.75" customHeight="1" x14ac:dyDescent="0.2">
      <c r="B16" s="430" t="s">
        <v>98</v>
      </c>
      <c r="C16" s="432"/>
      <c r="E16" s="21"/>
      <c r="F16" s="134">
        <v>-1157</v>
      </c>
      <c r="G16" s="134">
        <f t="shared" ref="G16:G19" si="3">K16-F16</f>
        <v>-1413</v>
      </c>
      <c r="H16" s="139">
        <v>-1491</v>
      </c>
      <c r="I16" s="357">
        <f>-3449-H16</f>
        <v>-1958</v>
      </c>
      <c r="J16" s="135"/>
      <c r="K16" s="134">
        <v>-2570</v>
      </c>
      <c r="L16" s="439">
        <f>SUM(H16:I16)</f>
        <v>-3449</v>
      </c>
      <c r="N16" s="423"/>
    </row>
    <row r="17" spans="2:14" ht="14.25" customHeight="1" x14ac:dyDescent="0.2">
      <c r="B17" s="152" t="s">
        <v>99</v>
      </c>
      <c r="C17" s="430"/>
      <c r="D17" s="140"/>
      <c r="E17" s="434"/>
      <c r="F17" s="134">
        <v>1166</v>
      </c>
      <c r="G17" s="134">
        <f t="shared" si="3"/>
        <v>1966</v>
      </c>
      <c r="H17" s="139">
        <v>1453</v>
      </c>
      <c r="I17" s="357">
        <f>2842-H17</f>
        <v>1389</v>
      </c>
      <c r="J17" s="139"/>
      <c r="K17" s="134">
        <v>3132</v>
      </c>
      <c r="L17" s="439">
        <f>SUM(H17:I17)</f>
        <v>2842</v>
      </c>
      <c r="N17" s="423"/>
    </row>
    <row r="18" spans="2:14" ht="12.75" customHeight="1" x14ac:dyDescent="0.2">
      <c r="B18" s="152" t="s">
        <v>100</v>
      </c>
      <c r="C18" s="430"/>
      <c r="D18" s="140"/>
      <c r="E18" s="434"/>
      <c r="F18" s="134">
        <v>-247</v>
      </c>
      <c r="G18" s="134">
        <f t="shared" si="3"/>
        <v>-132</v>
      </c>
      <c r="H18" s="139">
        <v>-150</v>
      </c>
      <c r="I18" s="357">
        <f>-264-H18</f>
        <v>-114</v>
      </c>
      <c r="J18" s="139"/>
      <c r="K18" s="134">
        <v>-379</v>
      </c>
      <c r="L18" s="439">
        <f>SUM(H18:I18)</f>
        <v>-264</v>
      </c>
      <c r="N18" s="423"/>
    </row>
    <row r="19" spans="2:14" ht="12.75" customHeight="1" x14ac:dyDescent="0.2">
      <c r="B19" s="152" t="s">
        <v>101</v>
      </c>
      <c r="C19" s="430"/>
      <c r="D19" s="140"/>
      <c r="E19" s="434"/>
      <c r="F19" s="134">
        <v>-567</v>
      </c>
      <c r="G19" s="134">
        <f t="shared" si="3"/>
        <v>-497</v>
      </c>
      <c r="H19" s="139">
        <v>-604</v>
      </c>
      <c r="I19" s="357">
        <f>-1315-H19</f>
        <v>-711</v>
      </c>
      <c r="J19" s="139"/>
      <c r="K19" s="134">
        <v>-1064</v>
      </c>
      <c r="L19" s="439">
        <f>SUM(H19:I19)</f>
        <v>-1315</v>
      </c>
      <c r="N19" s="423"/>
    </row>
    <row r="20" spans="2:14" ht="4.5" customHeight="1" x14ac:dyDescent="0.2">
      <c r="B20" s="82"/>
      <c r="C20" s="430"/>
      <c r="D20" s="427"/>
      <c r="E20" s="434"/>
      <c r="F20" s="136">
        <v>0</v>
      </c>
      <c r="G20" s="136"/>
      <c r="H20" s="447"/>
      <c r="I20" s="494"/>
      <c r="J20" s="139"/>
      <c r="K20" s="136"/>
      <c r="L20" s="440"/>
      <c r="N20" s="423"/>
    </row>
    <row r="21" spans="2:14" ht="12.75" customHeight="1" x14ac:dyDescent="0.2">
      <c r="B21" s="153" t="s">
        <v>102</v>
      </c>
      <c r="C21" s="430"/>
      <c r="D21" s="427"/>
      <c r="E21" s="434"/>
      <c r="F21" s="138">
        <f>SUM(F14:F19)</f>
        <v>1771</v>
      </c>
      <c r="G21" s="138">
        <f>SUM(G14:G19)</f>
        <v>3730</v>
      </c>
      <c r="H21" s="135">
        <v>1840</v>
      </c>
      <c r="I21" s="493">
        <f>SUM(I14:I19)</f>
        <v>2343</v>
      </c>
      <c r="J21" s="139"/>
      <c r="K21" s="138">
        <v>5501</v>
      </c>
      <c r="L21" s="127">
        <f>SUM(L14:L19)</f>
        <v>4183</v>
      </c>
      <c r="N21" s="423"/>
    </row>
    <row r="22" spans="2:14" ht="4.5" customHeight="1" x14ac:dyDescent="0.2">
      <c r="B22" s="153"/>
      <c r="C22" s="430"/>
      <c r="D22" s="427"/>
      <c r="E22" s="434"/>
      <c r="F22" s="134"/>
      <c r="G22" s="134"/>
      <c r="H22" s="139"/>
      <c r="I22" s="357"/>
      <c r="J22" s="139"/>
      <c r="K22" s="134"/>
      <c r="L22" s="439"/>
      <c r="N22" s="423"/>
    </row>
    <row r="23" spans="2:14" ht="13.5" customHeight="1" x14ac:dyDescent="0.2">
      <c r="B23" s="154" t="s">
        <v>103</v>
      </c>
      <c r="C23" s="430"/>
      <c r="D23" s="427"/>
      <c r="E23" s="434"/>
      <c r="F23" s="134">
        <v>-100</v>
      </c>
      <c r="G23" s="134">
        <f t="shared" ref="G23:G31" si="4">K23-F23</f>
        <v>0</v>
      </c>
      <c r="H23" s="139">
        <v>-100</v>
      </c>
      <c r="I23" s="357">
        <v>0</v>
      </c>
      <c r="J23" s="139"/>
      <c r="K23" s="134">
        <v>-100</v>
      </c>
      <c r="L23" s="439">
        <f t="shared" ref="L23:L31" si="5">SUM(H23:I23)</f>
        <v>-100</v>
      </c>
      <c r="N23" s="423"/>
    </row>
    <row r="24" spans="2:14" ht="12.75" customHeight="1" x14ac:dyDescent="0.2">
      <c r="B24" s="154" t="s">
        <v>104</v>
      </c>
      <c r="C24" s="430"/>
      <c r="D24" s="427"/>
      <c r="E24" s="434"/>
      <c r="F24" s="134">
        <v>-346</v>
      </c>
      <c r="G24" s="134">
        <f t="shared" si="4"/>
        <v>-2153</v>
      </c>
      <c r="H24" s="139">
        <v>-158</v>
      </c>
      <c r="I24" s="357">
        <f>-862-H24</f>
        <v>-704</v>
      </c>
      <c r="J24" s="139"/>
      <c r="K24" s="134">
        <v>-2499</v>
      </c>
      <c r="L24" s="439">
        <f t="shared" si="5"/>
        <v>-862</v>
      </c>
      <c r="N24" s="423"/>
    </row>
    <row r="25" spans="2:14" ht="14.25" customHeight="1" x14ac:dyDescent="0.2">
      <c r="B25" s="154" t="s">
        <v>105</v>
      </c>
      <c r="C25" s="430"/>
      <c r="D25" s="427"/>
      <c r="E25" s="434"/>
      <c r="F25" s="134">
        <v>-1297</v>
      </c>
      <c r="G25" s="134">
        <f t="shared" si="4"/>
        <v>-426</v>
      </c>
      <c r="H25" s="139">
        <v>-131</v>
      </c>
      <c r="I25" s="357">
        <f>27372-H25</f>
        <v>27503</v>
      </c>
      <c r="J25" s="139"/>
      <c r="K25" s="134">
        <v>-1723</v>
      </c>
      <c r="L25" s="439">
        <f t="shared" si="5"/>
        <v>27372</v>
      </c>
      <c r="N25" s="423"/>
    </row>
    <row r="26" spans="2:14" ht="12.75" customHeight="1" x14ac:dyDescent="0.2">
      <c r="B26" s="154" t="s">
        <v>106</v>
      </c>
      <c r="C26" s="430"/>
      <c r="D26" s="427"/>
      <c r="E26" s="434"/>
      <c r="F26" s="134">
        <v>-3193</v>
      </c>
      <c r="G26" s="134">
        <f t="shared" si="4"/>
        <v>-1613</v>
      </c>
      <c r="H26" s="139">
        <v>-3360</v>
      </c>
      <c r="I26" s="357">
        <f>-5076-H26</f>
        <v>-1716</v>
      </c>
      <c r="J26" s="139"/>
      <c r="K26" s="134">
        <v>-4806</v>
      </c>
      <c r="L26" s="439">
        <f t="shared" si="5"/>
        <v>-5076</v>
      </c>
      <c r="N26" s="423"/>
    </row>
    <row r="27" spans="2:14" ht="12.75" customHeight="1" x14ac:dyDescent="0.2">
      <c r="B27" s="154" t="s">
        <v>275</v>
      </c>
      <c r="C27" s="535"/>
      <c r="D27" s="533"/>
      <c r="E27" s="536"/>
      <c r="F27" s="134">
        <v>0</v>
      </c>
      <c r="G27" s="134">
        <v>0</v>
      </c>
      <c r="H27" s="139">
        <v>0</v>
      </c>
      <c r="I27" s="357">
        <v>-14291</v>
      </c>
      <c r="J27" s="139"/>
      <c r="K27" s="134">
        <v>0</v>
      </c>
      <c r="L27" s="439">
        <f t="shared" ref="L27" si="6">SUM(H27:I27)</f>
        <v>-14291</v>
      </c>
      <c r="M27" s="536"/>
      <c r="N27" s="423"/>
    </row>
    <row r="28" spans="2:14" ht="12.75" customHeight="1" x14ac:dyDescent="0.2">
      <c r="B28" s="154" t="s">
        <v>107</v>
      </c>
      <c r="C28" s="430"/>
      <c r="D28" s="427"/>
      <c r="E28" s="434"/>
      <c r="F28" s="134">
        <v>-1126</v>
      </c>
      <c r="G28" s="134">
        <f t="shared" si="4"/>
        <v>-442</v>
      </c>
      <c r="H28" s="139">
        <v>-1033</v>
      </c>
      <c r="I28" s="357">
        <v>0</v>
      </c>
      <c r="J28" s="139"/>
      <c r="K28" s="134">
        <v>-1568</v>
      </c>
      <c r="L28" s="439">
        <f t="shared" si="5"/>
        <v>-1033</v>
      </c>
      <c r="N28" s="423"/>
    </row>
    <row r="29" spans="2:14" ht="12.75" customHeight="1" x14ac:dyDescent="0.2">
      <c r="B29" s="154" t="s">
        <v>108</v>
      </c>
      <c r="C29" s="430"/>
      <c r="D29" s="427"/>
      <c r="E29" s="434"/>
      <c r="F29" s="134">
        <v>909</v>
      </c>
      <c r="G29" s="134">
        <f t="shared" si="4"/>
        <v>-1625</v>
      </c>
      <c r="H29" s="139">
        <v>1902</v>
      </c>
      <c r="I29" s="357">
        <f>2423-H29</f>
        <v>521</v>
      </c>
      <c r="J29" s="139"/>
      <c r="K29" s="134">
        <v>-716</v>
      </c>
      <c r="L29" s="439">
        <f t="shared" si="5"/>
        <v>2423</v>
      </c>
      <c r="N29" s="423"/>
    </row>
    <row r="30" spans="2:14" ht="12.75" customHeight="1" x14ac:dyDescent="0.2">
      <c r="B30" s="154" t="s">
        <v>109</v>
      </c>
      <c r="C30" s="430"/>
      <c r="D30" s="427"/>
      <c r="E30" s="434"/>
      <c r="F30" s="134">
        <v>0</v>
      </c>
      <c r="G30" s="134">
        <f t="shared" si="4"/>
        <v>2409</v>
      </c>
      <c r="H30" s="139">
        <v>2067</v>
      </c>
      <c r="I30" s="357">
        <v>-2</v>
      </c>
      <c r="J30" s="139"/>
      <c r="K30" s="134">
        <v>2409</v>
      </c>
      <c r="L30" s="439">
        <f t="shared" si="5"/>
        <v>2065</v>
      </c>
      <c r="N30" s="423"/>
    </row>
    <row r="31" spans="2:14" ht="14.25" customHeight="1" x14ac:dyDescent="0.2">
      <c r="B31" s="154" t="s">
        <v>110</v>
      </c>
      <c r="C31" s="430"/>
      <c r="D31" s="427"/>
      <c r="E31" s="434"/>
      <c r="F31" s="134">
        <v>1914</v>
      </c>
      <c r="G31" s="134">
        <f t="shared" si="4"/>
        <v>-765</v>
      </c>
      <c r="H31" s="139">
        <v>394</v>
      </c>
      <c r="I31" s="357">
        <f>-3027-H31</f>
        <v>-3421</v>
      </c>
      <c r="J31" s="139"/>
      <c r="K31" s="134">
        <v>1149</v>
      </c>
      <c r="L31" s="439">
        <f t="shared" si="5"/>
        <v>-3027</v>
      </c>
      <c r="N31" s="423"/>
    </row>
    <row r="32" spans="2:14" ht="3.95" customHeight="1" x14ac:dyDescent="0.2">
      <c r="B32" s="82"/>
      <c r="C32" s="430"/>
      <c r="D32" s="427"/>
      <c r="E32" s="434"/>
      <c r="F32" s="136"/>
      <c r="G32" s="136"/>
      <c r="H32" s="447"/>
      <c r="I32" s="494"/>
      <c r="J32" s="139"/>
      <c r="K32" s="136"/>
      <c r="L32" s="440"/>
      <c r="N32" s="423"/>
    </row>
    <row r="33" spans="2:14" s="42" customFormat="1" ht="12.75" customHeight="1" x14ac:dyDescent="0.2">
      <c r="B33" s="155" t="s">
        <v>111</v>
      </c>
      <c r="C33" s="432"/>
      <c r="D33" s="425"/>
      <c r="E33" s="21"/>
      <c r="F33" s="138">
        <f>SUM(F21:F31)</f>
        <v>-1468</v>
      </c>
      <c r="G33" s="138">
        <f>SUM(G21:G31)</f>
        <v>-885</v>
      </c>
      <c r="H33" s="135">
        <v>1421</v>
      </c>
      <c r="I33" s="493">
        <f>SUM(I23:I31,I21)</f>
        <v>10233</v>
      </c>
      <c r="J33" s="135"/>
      <c r="K33" s="138">
        <v>-2353</v>
      </c>
      <c r="L33" s="127">
        <f>SUM(L21:L31)</f>
        <v>11654</v>
      </c>
      <c r="N33" s="423"/>
    </row>
    <row r="34" spans="2:14" x14ac:dyDescent="0.2">
      <c r="B34" s="156" t="s">
        <v>112</v>
      </c>
      <c r="C34" s="430"/>
      <c r="D34" s="427"/>
      <c r="E34" s="434"/>
      <c r="F34" s="134">
        <v>-23001</v>
      </c>
      <c r="G34" s="134">
        <f>F36</f>
        <v>-24469</v>
      </c>
      <c r="H34" s="139">
        <v>-25354</v>
      </c>
      <c r="I34" s="357">
        <f>+H36</f>
        <v>-23933</v>
      </c>
      <c r="J34" s="139"/>
      <c r="K34" s="134">
        <f>F34</f>
        <v>-23001</v>
      </c>
      <c r="L34" s="439">
        <f>H34</f>
        <v>-25354</v>
      </c>
      <c r="N34" s="423"/>
    </row>
    <row r="35" spans="2:14" ht="3.95" customHeight="1" x14ac:dyDescent="0.2">
      <c r="B35" s="156"/>
      <c r="C35" s="430"/>
      <c r="D35" s="427"/>
      <c r="E35" s="434"/>
      <c r="F35" s="134"/>
      <c r="G35" s="134"/>
      <c r="H35" s="139"/>
      <c r="I35" s="357"/>
      <c r="J35" s="139"/>
      <c r="K35" s="134"/>
      <c r="L35" s="439"/>
      <c r="N35" s="423"/>
    </row>
    <row r="36" spans="2:14" s="42" customFormat="1" ht="12.75" customHeight="1" thickBot="1" x14ac:dyDescent="0.25">
      <c r="B36" s="155" t="s">
        <v>113</v>
      </c>
      <c r="C36" s="432"/>
      <c r="D36" s="425"/>
      <c r="E36" s="21"/>
      <c r="F36" s="157">
        <f>+F34+F33</f>
        <v>-24469</v>
      </c>
      <c r="G36" s="157">
        <f>+G34+G33</f>
        <v>-25354</v>
      </c>
      <c r="H36" s="449">
        <v>-23933</v>
      </c>
      <c r="I36" s="495">
        <f>SUM(I34,I33)</f>
        <v>-13700</v>
      </c>
      <c r="J36" s="135"/>
      <c r="K36" s="157">
        <v>-25354</v>
      </c>
      <c r="L36" s="445">
        <f>I36</f>
        <v>-13700</v>
      </c>
      <c r="N36" s="423"/>
    </row>
    <row r="37" spans="2:14" ht="12.75" customHeight="1" thickTop="1" x14ac:dyDescent="0.2">
      <c r="C37" s="158"/>
      <c r="D37" s="158"/>
      <c r="E37" s="434"/>
      <c r="F37" s="66"/>
      <c r="G37" s="66"/>
      <c r="H37" s="66"/>
      <c r="I37" s="446"/>
      <c r="J37" s="66"/>
      <c r="K37" s="66"/>
      <c r="L37" s="446"/>
      <c r="N37" s="423"/>
    </row>
    <row r="38" spans="2:14" ht="12.75" customHeight="1" x14ac:dyDescent="0.2">
      <c r="C38" s="158"/>
      <c r="D38" s="158"/>
      <c r="E38" s="434"/>
      <c r="F38" s="66"/>
      <c r="G38" s="66"/>
      <c r="H38" s="66"/>
      <c r="I38" s="66"/>
      <c r="J38" s="66"/>
      <c r="K38" s="66"/>
      <c r="L38" s="66"/>
    </row>
    <row r="39" spans="2:14" x14ac:dyDescent="0.2">
      <c r="B39" s="434" t="s">
        <v>37</v>
      </c>
      <c r="C39" s="158"/>
      <c r="D39" s="158"/>
      <c r="E39" s="434"/>
      <c r="F39" s="66"/>
      <c r="G39" s="66"/>
      <c r="H39" s="66"/>
      <c r="I39" s="66"/>
      <c r="J39" s="66"/>
      <c r="K39" s="66"/>
      <c r="L39" s="66"/>
    </row>
    <row r="40" spans="2:14" x14ac:dyDescent="0.2">
      <c r="B40" s="159" t="s">
        <v>38</v>
      </c>
      <c r="C40" s="607" t="s">
        <v>114</v>
      </c>
      <c r="D40" s="607"/>
      <c r="E40" s="607"/>
      <c r="F40" s="607"/>
      <c r="G40" s="607"/>
      <c r="H40" s="607"/>
      <c r="I40" s="607"/>
      <c r="J40" s="607"/>
    </row>
    <row r="41" spans="2:14" x14ac:dyDescent="0.2">
      <c r="B41" s="159"/>
      <c r="C41" s="607"/>
      <c r="D41" s="607"/>
      <c r="E41" s="607"/>
      <c r="F41" s="607"/>
      <c r="G41" s="607"/>
      <c r="H41" s="607"/>
      <c r="I41" s="607"/>
      <c r="J41" s="607"/>
    </row>
    <row r="42" spans="2:14" ht="12.75" customHeight="1" x14ac:dyDescent="0.2">
      <c r="B42" s="159" t="s">
        <v>39</v>
      </c>
      <c r="C42" s="607" t="s">
        <v>274</v>
      </c>
      <c r="D42" s="607"/>
      <c r="E42" s="607"/>
      <c r="F42" s="607"/>
      <c r="G42" s="607"/>
      <c r="H42" s="607"/>
      <c r="I42" s="607"/>
      <c r="J42" s="607"/>
    </row>
    <row r="43" spans="2:14" ht="28.5" customHeight="1" x14ac:dyDescent="0.2">
      <c r="B43" s="159"/>
      <c r="C43" s="607"/>
      <c r="D43" s="607"/>
      <c r="E43" s="607"/>
      <c r="F43" s="607"/>
      <c r="G43" s="607"/>
      <c r="H43" s="607"/>
      <c r="I43" s="607"/>
      <c r="J43" s="607"/>
    </row>
    <row r="44" spans="2:14" x14ac:dyDescent="0.2">
      <c r="B44" s="159"/>
      <c r="C44" s="607"/>
      <c r="D44" s="607"/>
      <c r="E44" s="607"/>
      <c r="F44" s="607"/>
      <c r="G44" s="607"/>
      <c r="H44" s="607"/>
      <c r="I44" s="607"/>
      <c r="J44" s="607"/>
    </row>
    <row r="45" spans="2:14" x14ac:dyDescent="0.2">
      <c r="C45" s="607"/>
      <c r="D45" s="607"/>
      <c r="E45" s="607"/>
      <c r="F45" s="607"/>
      <c r="G45" s="607"/>
      <c r="H45" s="607"/>
      <c r="I45" s="607"/>
      <c r="J45" s="607"/>
    </row>
  </sheetData>
  <sheetProtection formatCells="0" formatColumns="0" formatRows="0" sort="0" autoFilter="0" pivotTables="0"/>
  <mergeCells count="7">
    <mergeCell ref="C44:J45"/>
    <mergeCell ref="C40:J41"/>
    <mergeCell ref="B3:C3"/>
    <mergeCell ref="B9:C9"/>
    <mergeCell ref="B12:C12"/>
    <mergeCell ref="B14:C14"/>
    <mergeCell ref="C42:J43"/>
  </mergeCells>
  <hyperlinks>
    <hyperlink ref="A1" location="Index!A1" display="Index"/>
  </hyperlinks>
  <pageMargins left="0.75" right="0.75" top="1" bottom="1" header="0.5" footer="0.5"/>
  <pageSetup paperSize="9" scale="87" orientation="landscape" horizontalDpi="300" verticalDpi="300" r:id="rId1"/>
  <headerFooter alignWithMargins="0">
    <oddHeader>&amp;L&amp;"Vodafone Rg,Regular"Vodafone Group Plc&amp;C&amp;"Vodafone Rg,Regular"04 Cash flow</oddHeader>
  </headerFooter>
  <rowBreaks count="4" manualBreakCount="4">
    <brk id="86" max="16383" man="1"/>
    <brk id="156" max="16383" man="1"/>
    <brk id="254" max="16383" man="1"/>
    <brk id="35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E54"/>
  <sheetViews>
    <sheetView showGridLines="0" zoomScaleNormal="100" workbookViewId="0">
      <pane xSplit="4" ySplit="5" topLeftCell="S33" activePane="bottomRight" state="frozen"/>
      <selection activeCell="C23" sqref="C23"/>
      <selection pane="topRight" activeCell="C23" sqref="C23"/>
      <selection pane="bottomLeft" activeCell="C23" sqref="C23"/>
      <selection pane="bottomRight" activeCell="C23" sqref="C23"/>
    </sheetView>
  </sheetViews>
  <sheetFormatPr defaultRowHeight="12.75" x14ac:dyDescent="0.2"/>
  <cols>
    <col min="1" max="1" width="7" style="371" customWidth="1"/>
    <col min="2" max="2" width="3.7109375" style="371" customWidth="1"/>
    <col min="3" max="3" width="23.140625" style="371" customWidth="1"/>
    <col min="4" max="4" width="7.28515625" style="371" customWidth="1"/>
    <col min="5" max="6" width="8.5703125" style="186" customWidth="1"/>
    <col min="7" max="8" width="8.5703125" style="371" customWidth="1"/>
    <col min="9" max="9" width="1.7109375" style="380" customWidth="1"/>
    <col min="10" max="10" width="8.5703125" style="378" customWidth="1"/>
    <col min="11" max="11" width="8.5703125" style="186" customWidth="1"/>
    <col min="12" max="13" width="8.5703125" style="371" customWidth="1"/>
    <col min="14" max="14" width="1.7109375" style="380" customWidth="1"/>
    <col min="15" max="16" width="8.5703125" style="186" customWidth="1"/>
    <col min="17" max="18" width="8.5703125" style="371" customWidth="1"/>
    <col min="19" max="19" width="1.7109375" style="380" customWidth="1"/>
    <col min="20" max="21" width="8.5703125" style="186" customWidth="1"/>
    <col min="22" max="23" width="8.5703125" style="371" customWidth="1"/>
    <col min="24" max="24" width="1.7109375" style="380" customWidth="1"/>
    <col min="25" max="26" width="8.5703125" style="186" customWidth="1"/>
    <col min="27" max="28" width="8.5703125" style="371" customWidth="1"/>
    <col min="29" max="29" width="11.42578125" style="380" customWidth="1"/>
    <col min="30" max="266" width="11.42578125" customWidth="1"/>
  </cols>
  <sheetData>
    <row r="1" spans="1:31" ht="18" x14ac:dyDescent="0.25">
      <c r="A1" s="450" t="s">
        <v>270</v>
      </c>
      <c r="B1" s="160" t="s">
        <v>313</v>
      </c>
      <c r="C1" s="434"/>
      <c r="D1" s="161"/>
      <c r="E1" s="15"/>
      <c r="F1" s="15"/>
      <c r="G1" s="17"/>
      <c r="H1" s="17"/>
      <c r="I1" s="434"/>
      <c r="J1" s="17"/>
      <c r="K1" s="15"/>
      <c r="L1" s="17"/>
      <c r="M1" s="17"/>
      <c r="N1" s="434"/>
      <c r="O1" s="15"/>
      <c r="P1" s="15"/>
      <c r="Q1" s="17"/>
      <c r="R1" s="17"/>
      <c r="S1" s="434"/>
      <c r="T1" s="15"/>
      <c r="U1" s="15"/>
      <c r="V1" s="17"/>
      <c r="W1" s="17"/>
      <c r="X1" s="434"/>
      <c r="Y1" s="342"/>
      <c r="Z1" s="342"/>
      <c r="AA1" s="162"/>
      <c r="AB1" s="162"/>
    </row>
    <row r="2" spans="1:31" ht="25.5" customHeight="1" x14ac:dyDescent="0.2">
      <c r="A2"/>
      <c r="B2" s="427"/>
      <c r="C2" s="163"/>
      <c r="D2" s="163"/>
      <c r="E2" s="640" t="s">
        <v>16</v>
      </c>
      <c r="F2" s="640"/>
      <c r="G2" s="640"/>
      <c r="H2" s="640"/>
      <c r="I2" s="164"/>
      <c r="J2" s="640" t="s">
        <v>312</v>
      </c>
      <c r="K2" s="640"/>
      <c r="L2" s="640"/>
      <c r="M2" s="640"/>
      <c r="N2" s="164"/>
      <c r="O2" s="640" t="s">
        <v>314</v>
      </c>
      <c r="P2" s="640"/>
      <c r="Q2" s="640"/>
      <c r="R2" s="640"/>
      <c r="S2" s="164"/>
      <c r="T2" s="640" t="s">
        <v>116</v>
      </c>
      <c r="U2" s="640"/>
      <c r="V2" s="640"/>
      <c r="W2" s="640"/>
      <c r="X2" s="164"/>
      <c r="Y2" s="640" t="s">
        <v>97</v>
      </c>
      <c r="Z2" s="640"/>
      <c r="AA2" s="640"/>
      <c r="AB2" s="640"/>
    </row>
    <row r="3" spans="1:31" ht="12.75" customHeight="1" x14ac:dyDescent="0.2">
      <c r="A3"/>
      <c r="B3" s="434"/>
      <c r="C3" s="429"/>
      <c r="D3" s="429"/>
      <c r="E3" s="165" t="s">
        <v>43</v>
      </c>
      <c r="F3" s="165" t="s">
        <v>263</v>
      </c>
      <c r="G3" s="372" t="s">
        <v>44</v>
      </c>
      <c r="H3" s="498" t="s">
        <v>268</v>
      </c>
      <c r="I3" s="166"/>
      <c r="J3" s="372" t="s">
        <v>43</v>
      </c>
      <c r="K3" s="372" t="s">
        <v>263</v>
      </c>
      <c r="L3" s="372" t="s">
        <v>44</v>
      </c>
      <c r="M3" s="498" t="s">
        <v>268</v>
      </c>
      <c r="N3" s="166"/>
      <c r="O3" s="165" t="s">
        <v>43</v>
      </c>
      <c r="P3" s="372" t="s">
        <v>263</v>
      </c>
      <c r="Q3" s="372" t="s">
        <v>44</v>
      </c>
      <c r="R3" s="498" t="s">
        <v>268</v>
      </c>
      <c r="S3" s="166"/>
      <c r="T3" s="165" t="s">
        <v>43</v>
      </c>
      <c r="U3" s="165" t="s">
        <v>263</v>
      </c>
      <c r="V3" s="372" t="s">
        <v>44</v>
      </c>
      <c r="W3" s="498" t="s">
        <v>268</v>
      </c>
      <c r="X3" s="166"/>
      <c r="Y3" s="165" t="s">
        <v>43</v>
      </c>
      <c r="Z3" s="165" t="s">
        <v>263</v>
      </c>
      <c r="AA3" s="372" t="s">
        <v>44</v>
      </c>
      <c r="AB3" s="498" t="s">
        <v>268</v>
      </c>
    </row>
    <row r="4" spans="1:31" s="167" customFormat="1" ht="12.75" customHeight="1" x14ac:dyDescent="0.2">
      <c r="B4" s="434"/>
      <c r="C4" s="429"/>
      <c r="D4" s="429"/>
      <c r="E4" s="168" t="s">
        <v>13</v>
      </c>
      <c r="F4" s="168" t="s">
        <v>61</v>
      </c>
      <c r="G4" s="373" t="s">
        <v>13</v>
      </c>
      <c r="H4" s="499" t="s">
        <v>13</v>
      </c>
      <c r="I4" s="166"/>
      <c r="J4" s="373" t="s">
        <v>13</v>
      </c>
      <c r="K4" s="373" t="s">
        <v>61</v>
      </c>
      <c r="L4" s="373" t="s">
        <v>13</v>
      </c>
      <c r="M4" s="499" t="s">
        <v>13</v>
      </c>
      <c r="N4" s="166"/>
      <c r="O4" s="168" t="s">
        <v>13</v>
      </c>
      <c r="P4" s="373" t="s">
        <v>61</v>
      </c>
      <c r="Q4" s="373" t="s">
        <v>13</v>
      </c>
      <c r="R4" s="499" t="s">
        <v>13</v>
      </c>
      <c r="S4" s="166"/>
      <c r="T4" s="168" t="s">
        <v>13</v>
      </c>
      <c r="U4" s="168" t="s">
        <v>61</v>
      </c>
      <c r="V4" s="373" t="s">
        <v>13</v>
      </c>
      <c r="W4" s="499" t="s">
        <v>13</v>
      </c>
      <c r="X4" s="166"/>
      <c r="Y4" s="168" t="s">
        <v>13</v>
      </c>
      <c r="Z4" s="168" t="s">
        <v>61</v>
      </c>
      <c r="AA4" s="373" t="s">
        <v>13</v>
      </c>
      <c r="AB4" s="499" t="s">
        <v>13</v>
      </c>
      <c r="AC4" s="381"/>
    </row>
    <row r="5" spans="1:31" ht="12.75" customHeight="1" x14ac:dyDescent="0.2">
      <c r="A5"/>
      <c r="B5" s="169" t="s">
        <v>257</v>
      </c>
      <c r="C5" s="434"/>
      <c r="D5" s="434"/>
      <c r="E5" s="165"/>
      <c r="F5" s="165"/>
      <c r="G5" s="372"/>
      <c r="H5" s="498"/>
      <c r="I5" s="170"/>
      <c r="J5" s="372"/>
      <c r="K5" s="372"/>
      <c r="L5" s="372"/>
      <c r="M5" s="498"/>
      <c r="N5" s="170"/>
      <c r="O5" s="165"/>
      <c r="P5" s="372"/>
      <c r="Q5" s="372"/>
      <c r="R5" s="498"/>
      <c r="S5" s="170"/>
      <c r="T5" s="165"/>
      <c r="U5" s="165"/>
      <c r="V5" s="372"/>
      <c r="W5" s="498"/>
      <c r="X5" s="170"/>
      <c r="Y5" s="165"/>
      <c r="Z5" s="165"/>
      <c r="AA5" s="372"/>
      <c r="AB5" s="498"/>
    </row>
    <row r="6" spans="1:31" ht="4.5" customHeight="1" x14ac:dyDescent="0.2">
      <c r="A6"/>
      <c r="B6" s="171"/>
      <c r="C6" s="434"/>
      <c r="D6" s="434"/>
      <c r="E6" s="165"/>
      <c r="F6" s="165"/>
      <c r="G6" s="372"/>
      <c r="H6" s="498"/>
      <c r="I6" s="170"/>
      <c r="J6" s="372"/>
      <c r="K6" s="372"/>
      <c r="L6" s="372"/>
      <c r="M6" s="498"/>
      <c r="N6" s="170"/>
      <c r="O6" s="165"/>
      <c r="P6" s="372"/>
      <c r="Q6" s="372"/>
      <c r="R6" s="498"/>
      <c r="S6" s="170"/>
      <c r="T6" s="165"/>
      <c r="U6" s="165"/>
      <c r="V6" s="372"/>
      <c r="W6" s="498"/>
      <c r="X6" s="170"/>
      <c r="Y6" s="165"/>
      <c r="Z6" s="165"/>
      <c r="AA6" s="372"/>
      <c r="AB6" s="498"/>
    </row>
    <row r="7" spans="1:31" ht="12.75" customHeight="1" x14ac:dyDescent="0.2">
      <c r="A7"/>
      <c r="B7" s="171" t="s">
        <v>26</v>
      </c>
      <c r="C7" s="434"/>
      <c r="D7" s="434"/>
      <c r="E7" s="172">
        <v>3891</v>
      </c>
      <c r="F7" s="172">
        <v>3966</v>
      </c>
      <c r="G7" s="374">
        <v>3900</v>
      </c>
      <c r="H7" s="500">
        <v>4372</v>
      </c>
      <c r="I7" s="379"/>
      <c r="J7" s="374">
        <v>1423</v>
      </c>
      <c r="K7" s="374">
        <v>1408</v>
      </c>
      <c r="L7" s="374">
        <v>1328</v>
      </c>
      <c r="M7" s="500">
        <v>1370</v>
      </c>
      <c r="N7" s="374"/>
      <c r="O7" s="172">
        <v>753</v>
      </c>
      <c r="P7" s="172">
        <v>648</v>
      </c>
      <c r="Q7" s="374">
        <v>589</v>
      </c>
      <c r="R7" s="500">
        <v>329</v>
      </c>
      <c r="S7" s="374"/>
      <c r="T7" s="172">
        <v>445</v>
      </c>
      <c r="U7" s="172">
        <v>628</v>
      </c>
      <c r="V7" s="374">
        <v>565</v>
      </c>
      <c r="W7" s="500">
        <v>747</v>
      </c>
      <c r="X7" s="30"/>
      <c r="Y7" s="172">
        <v>720</v>
      </c>
      <c r="Z7" s="172">
        <v>997</v>
      </c>
      <c r="AA7" s="374">
        <v>697</v>
      </c>
      <c r="AB7" s="500">
        <v>920</v>
      </c>
      <c r="AD7" s="551"/>
      <c r="AE7" s="551"/>
    </row>
    <row r="8" spans="1:31" s="371" customFormat="1" ht="17.25" x14ac:dyDescent="0.2">
      <c r="B8" s="171" t="s">
        <v>315</v>
      </c>
      <c r="C8" s="434"/>
      <c r="D8" s="434"/>
      <c r="E8" s="172">
        <v>0</v>
      </c>
      <c r="F8" s="172">
        <v>0</v>
      </c>
      <c r="G8" s="374">
        <v>0</v>
      </c>
      <c r="H8" s="501">
        <v>522</v>
      </c>
      <c r="I8" s="374"/>
      <c r="J8" s="374">
        <v>0</v>
      </c>
      <c r="K8" s="374">
        <v>0</v>
      </c>
      <c r="L8" s="374">
        <v>0</v>
      </c>
      <c r="M8" s="501">
        <v>182</v>
      </c>
      <c r="N8" s="374"/>
      <c r="O8" s="172">
        <v>433</v>
      </c>
      <c r="P8" s="172">
        <v>307</v>
      </c>
      <c r="Q8" s="30">
        <v>274</v>
      </c>
      <c r="R8" s="501">
        <v>98</v>
      </c>
      <c r="S8" s="374"/>
      <c r="T8" s="172">
        <v>0</v>
      </c>
      <c r="U8" s="172">
        <v>0</v>
      </c>
      <c r="V8" s="374">
        <v>0</v>
      </c>
      <c r="W8" s="501">
        <v>180</v>
      </c>
      <c r="X8" s="179"/>
      <c r="Y8" s="172">
        <v>0</v>
      </c>
      <c r="Z8" s="172">
        <v>0</v>
      </c>
      <c r="AA8" s="30">
        <v>0</v>
      </c>
      <c r="AB8" s="501">
        <v>252</v>
      </c>
      <c r="AC8" s="378"/>
      <c r="AD8" s="551"/>
      <c r="AE8" s="551"/>
    </row>
    <row r="9" spans="1:31" ht="12.75" customHeight="1" x14ac:dyDescent="0.2">
      <c r="A9"/>
      <c r="B9" s="171" t="s">
        <v>28</v>
      </c>
      <c r="C9" s="434"/>
      <c r="D9" s="434"/>
      <c r="E9" s="172">
        <v>2592</v>
      </c>
      <c r="F9" s="172">
        <v>2558</v>
      </c>
      <c r="G9" s="374">
        <v>3225</v>
      </c>
      <c r="H9" s="500">
        <v>3202</v>
      </c>
      <c r="I9" s="379"/>
      <c r="J9" s="374">
        <v>585</v>
      </c>
      <c r="K9" s="374">
        <v>626</v>
      </c>
      <c r="L9" s="374">
        <v>702</v>
      </c>
      <c r="M9" s="500">
        <v>716</v>
      </c>
      <c r="N9" s="374"/>
      <c r="O9" s="172">
        <v>131</v>
      </c>
      <c r="P9" s="172">
        <v>172</v>
      </c>
      <c r="Q9" s="374">
        <v>94</v>
      </c>
      <c r="R9" s="500">
        <v>93</v>
      </c>
      <c r="S9" s="374"/>
      <c r="T9" s="172">
        <v>231</v>
      </c>
      <c r="U9" s="172">
        <v>370</v>
      </c>
      <c r="V9" s="374">
        <v>351</v>
      </c>
      <c r="W9" s="500">
        <v>581</v>
      </c>
      <c r="X9" s="30"/>
      <c r="Y9" s="172">
        <v>301</v>
      </c>
      <c r="Z9" s="172">
        <v>471</v>
      </c>
      <c r="AA9" s="374">
        <v>167</v>
      </c>
      <c r="AB9" s="500">
        <v>437</v>
      </c>
      <c r="AD9" s="551"/>
      <c r="AE9" s="551"/>
    </row>
    <row r="10" spans="1:31" ht="12.75" customHeight="1" x14ac:dyDescent="0.2">
      <c r="A10"/>
      <c r="B10" s="171" t="s">
        <v>33</v>
      </c>
      <c r="C10" s="434"/>
      <c r="D10" s="434"/>
      <c r="E10" s="172">
        <v>1967</v>
      </c>
      <c r="F10" s="172">
        <v>1937</v>
      </c>
      <c r="G10" s="374">
        <v>1839</v>
      </c>
      <c r="H10" s="500">
        <v>1679</v>
      </c>
      <c r="I10" s="379"/>
      <c r="J10" s="374">
        <v>535</v>
      </c>
      <c r="K10" s="374">
        <v>486</v>
      </c>
      <c r="L10" s="374">
        <v>422</v>
      </c>
      <c r="M10" s="500">
        <v>365</v>
      </c>
      <c r="N10" s="374"/>
      <c r="O10" s="172">
        <v>247</v>
      </c>
      <c r="P10" s="172">
        <v>174</v>
      </c>
      <c r="Q10" s="374">
        <v>114</v>
      </c>
      <c r="R10" s="500">
        <v>67</v>
      </c>
      <c r="S10" s="374"/>
      <c r="T10" s="172">
        <v>152</v>
      </c>
      <c r="U10" s="172">
        <v>225</v>
      </c>
      <c r="V10" s="374">
        <v>164</v>
      </c>
      <c r="W10" s="500">
        <v>347</v>
      </c>
      <c r="X10" s="30"/>
      <c r="Y10" s="172">
        <v>187</v>
      </c>
      <c r="Z10" s="172">
        <v>316</v>
      </c>
      <c r="AA10" s="374">
        <v>112</v>
      </c>
      <c r="AB10" s="500">
        <v>95</v>
      </c>
      <c r="AD10" s="551"/>
      <c r="AE10" s="551"/>
    </row>
    <row r="11" spans="1:31" ht="3.95" customHeight="1" x14ac:dyDescent="0.2">
      <c r="A11"/>
      <c r="B11" s="171"/>
      <c r="C11" s="434"/>
      <c r="D11" s="434"/>
      <c r="E11" s="172"/>
      <c r="F11" s="172"/>
      <c r="G11" s="374"/>
      <c r="H11" s="500"/>
      <c r="I11" s="379"/>
      <c r="J11" s="374"/>
      <c r="K11" s="374">
        <v>0</v>
      </c>
      <c r="L11" s="374"/>
      <c r="M11" s="500"/>
      <c r="N11" s="374"/>
      <c r="O11" s="172"/>
      <c r="P11" s="172">
        <v>0</v>
      </c>
      <c r="Q11" s="374"/>
      <c r="R11" s="500"/>
      <c r="S11" s="374"/>
      <c r="T11" s="172"/>
      <c r="U11" s="172"/>
      <c r="V11" s="374"/>
      <c r="W11" s="500"/>
      <c r="X11" s="30"/>
      <c r="Y11" s="172"/>
      <c r="Z11" s="172"/>
      <c r="AA11" s="374"/>
      <c r="AB11" s="500"/>
      <c r="AD11" s="551"/>
      <c r="AE11" s="551"/>
    </row>
    <row r="12" spans="1:31" ht="12.75" customHeight="1" x14ac:dyDescent="0.2">
      <c r="A12"/>
      <c r="B12" s="171" t="s">
        <v>261</v>
      </c>
      <c r="C12" s="434"/>
      <c r="D12" s="434"/>
      <c r="E12" s="172"/>
      <c r="F12" s="172"/>
      <c r="G12" s="374"/>
      <c r="H12" s="500"/>
      <c r="I12" s="379"/>
      <c r="J12" s="374"/>
      <c r="K12" s="374"/>
      <c r="L12" s="374"/>
      <c r="M12" s="500"/>
      <c r="N12" s="374"/>
      <c r="O12" s="172"/>
      <c r="P12" s="172"/>
      <c r="Q12" s="374"/>
      <c r="R12" s="500"/>
      <c r="S12" s="374"/>
      <c r="T12" s="172"/>
      <c r="U12" s="172"/>
      <c r="V12" s="374"/>
      <c r="W12" s="500"/>
      <c r="X12" s="374"/>
      <c r="Y12" s="172"/>
      <c r="Z12" s="172"/>
      <c r="AA12" s="374"/>
      <c r="AB12" s="500"/>
      <c r="AD12" s="551"/>
      <c r="AE12" s="551"/>
    </row>
    <row r="13" spans="1:31" ht="14.25" customHeight="1" x14ac:dyDescent="0.2">
      <c r="A13"/>
      <c r="B13" s="171" t="s">
        <v>316</v>
      </c>
      <c r="C13" s="434"/>
      <c r="D13" s="434"/>
      <c r="E13" s="172">
        <v>307</v>
      </c>
      <c r="F13" s="172">
        <v>966</v>
      </c>
      <c r="G13" s="374">
        <v>0</v>
      </c>
      <c r="H13" s="500">
        <v>0</v>
      </c>
      <c r="I13" s="379"/>
      <c r="J13" s="374">
        <v>38</v>
      </c>
      <c r="K13" s="374">
        <v>124</v>
      </c>
      <c r="L13" s="374">
        <v>0</v>
      </c>
      <c r="M13" s="500">
        <v>0</v>
      </c>
      <c r="N13" s="374"/>
      <c r="O13" s="172">
        <v>-16</v>
      </c>
      <c r="P13" s="172">
        <v>-45</v>
      </c>
      <c r="Q13" s="374">
        <v>0</v>
      </c>
      <c r="R13" s="500">
        <v>0</v>
      </c>
      <c r="S13" s="374"/>
      <c r="T13" s="172">
        <v>41</v>
      </c>
      <c r="U13" s="172">
        <v>211</v>
      </c>
      <c r="V13" s="374">
        <v>0</v>
      </c>
      <c r="W13" s="500">
        <v>0</v>
      </c>
      <c r="X13" s="30"/>
      <c r="Y13" s="172">
        <v>3</v>
      </c>
      <c r="Z13" s="172">
        <v>-66</v>
      </c>
      <c r="AA13" s="374">
        <v>0</v>
      </c>
      <c r="AB13" s="500">
        <v>0</v>
      </c>
      <c r="AD13" s="551"/>
      <c r="AE13" s="551"/>
    </row>
    <row r="14" spans="1:31" ht="12.75" customHeight="1" x14ac:dyDescent="0.2">
      <c r="A14"/>
      <c r="B14" s="171" t="s">
        <v>117</v>
      </c>
      <c r="C14" s="434"/>
      <c r="D14" s="434"/>
      <c r="E14" s="172">
        <v>812</v>
      </c>
      <c r="F14" s="172">
        <v>827</v>
      </c>
      <c r="G14" s="374">
        <v>831</v>
      </c>
      <c r="H14" s="500">
        <v>777</v>
      </c>
      <c r="I14" s="379"/>
      <c r="J14" s="374">
        <v>276</v>
      </c>
      <c r="K14" s="374">
        <v>321</v>
      </c>
      <c r="L14" s="374">
        <v>287</v>
      </c>
      <c r="M14" s="500">
        <v>261</v>
      </c>
      <c r="N14" s="374"/>
      <c r="O14" s="172">
        <v>140</v>
      </c>
      <c r="P14" s="172">
        <v>189</v>
      </c>
      <c r="Q14" s="374">
        <v>121</v>
      </c>
      <c r="R14" s="500">
        <v>99</v>
      </c>
      <c r="S14" s="374"/>
      <c r="T14" s="172">
        <v>96</v>
      </c>
      <c r="U14" s="172">
        <v>129</v>
      </c>
      <c r="V14" s="374">
        <v>87</v>
      </c>
      <c r="W14" s="500">
        <v>143</v>
      </c>
      <c r="X14" s="30"/>
      <c r="Y14" s="172">
        <v>145</v>
      </c>
      <c r="Z14" s="172">
        <v>231</v>
      </c>
      <c r="AA14" s="374">
        <v>142</v>
      </c>
      <c r="AB14" s="500">
        <v>188</v>
      </c>
      <c r="AD14" s="551"/>
      <c r="AE14" s="551"/>
    </row>
    <row r="15" spans="1:31" ht="12.75" customHeight="1" x14ac:dyDescent="0.2">
      <c r="A15"/>
      <c r="B15" s="171" t="s">
        <v>122</v>
      </c>
      <c r="C15" s="434"/>
      <c r="D15" s="434"/>
      <c r="E15" s="172">
        <v>479</v>
      </c>
      <c r="F15" s="172">
        <v>462</v>
      </c>
      <c r="G15" s="374">
        <v>460</v>
      </c>
      <c r="H15" s="500">
        <v>429</v>
      </c>
      <c r="I15" s="379"/>
      <c r="J15" s="374">
        <v>191</v>
      </c>
      <c r="K15" s="374">
        <v>183</v>
      </c>
      <c r="L15" s="374">
        <v>176</v>
      </c>
      <c r="M15" s="500">
        <v>133</v>
      </c>
      <c r="N15" s="374"/>
      <c r="O15" s="172">
        <v>106</v>
      </c>
      <c r="P15" s="172">
        <v>92</v>
      </c>
      <c r="Q15" s="374">
        <v>90</v>
      </c>
      <c r="R15" s="500">
        <v>50</v>
      </c>
      <c r="S15" s="374"/>
      <c r="T15" s="172">
        <v>45</v>
      </c>
      <c r="U15" s="172">
        <v>84</v>
      </c>
      <c r="V15" s="374">
        <v>54</v>
      </c>
      <c r="W15" s="500">
        <v>103</v>
      </c>
      <c r="X15" s="30"/>
      <c r="Y15" s="172">
        <v>124</v>
      </c>
      <c r="Z15" s="172">
        <v>132</v>
      </c>
      <c r="AA15" s="374">
        <v>99</v>
      </c>
      <c r="AB15" s="500">
        <v>61</v>
      </c>
      <c r="AD15" s="551"/>
      <c r="AE15" s="551"/>
    </row>
    <row r="16" spans="1:31" ht="12.75" customHeight="1" x14ac:dyDescent="0.2">
      <c r="A16"/>
      <c r="B16" s="171" t="s">
        <v>119</v>
      </c>
      <c r="C16" s="434"/>
      <c r="D16" s="434"/>
      <c r="E16" s="172">
        <v>311</v>
      </c>
      <c r="F16" s="172">
        <v>316</v>
      </c>
      <c r="G16" s="374">
        <v>318</v>
      </c>
      <c r="H16" s="500">
        <v>314</v>
      </c>
      <c r="I16" s="379"/>
      <c r="J16" s="374">
        <v>119</v>
      </c>
      <c r="K16" s="374">
        <v>106</v>
      </c>
      <c r="L16" s="374">
        <v>114</v>
      </c>
      <c r="M16" s="500">
        <v>96</v>
      </c>
      <c r="N16" s="374"/>
      <c r="O16" s="172">
        <v>64</v>
      </c>
      <c r="P16" s="172">
        <v>43</v>
      </c>
      <c r="Q16" s="374">
        <v>54</v>
      </c>
      <c r="R16" s="500">
        <v>40</v>
      </c>
      <c r="S16" s="374"/>
      <c r="T16" s="172">
        <v>34</v>
      </c>
      <c r="U16" s="172">
        <v>45</v>
      </c>
      <c r="V16" s="374">
        <v>36</v>
      </c>
      <c r="W16" s="500">
        <v>46</v>
      </c>
      <c r="X16" s="30"/>
      <c r="Y16" s="172">
        <v>71</v>
      </c>
      <c r="Z16" s="172">
        <v>76</v>
      </c>
      <c r="AA16" s="374">
        <v>68</v>
      </c>
      <c r="AB16" s="500">
        <v>61</v>
      </c>
      <c r="AD16" s="551"/>
      <c r="AE16" s="551"/>
    </row>
    <row r="17" spans="2:31" customFormat="1" ht="12.75" customHeight="1" x14ac:dyDescent="0.2">
      <c r="B17" s="171" t="s">
        <v>121</v>
      </c>
      <c r="C17" s="434"/>
      <c r="D17" s="434"/>
      <c r="E17" s="172">
        <v>411</v>
      </c>
      <c r="F17" s="172">
        <v>331</v>
      </c>
      <c r="G17" s="374">
        <v>313</v>
      </c>
      <c r="H17" s="500">
        <v>284</v>
      </c>
      <c r="I17" s="379"/>
      <c r="J17" s="374">
        <v>101</v>
      </c>
      <c r="K17" s="374">
        <v>100</v>
      </c>
      <c r="L17" s="374">
        <v>84</v>
      </c>
      <c r="M17" s="500">
        <v>81</v>
      </c>
      <c r="N17" s="374"/>
      <c r="O17" s="172">
        <v>39</v>
      </c>
      <c r="P17" s="172">
        <v>39</v>
      </c>
      <c r="Q17" s="374">
        <v>27</v>
      </c>
      <c r="R17" s="500">
        <v>27</v>
      </c>
      <c r="S17" s="374"/>
      <c r="T17" s="172">
        <v>28</v>
      </c>
      <c r="U17" s="172">
        <v>38</v>
      </c>
      <c r="V17" s="374">
        <v>29</v>
      </c>
      <c r="W17" s="500">
        <v>41</v>
      </c>
      <c r="X17" s="30"/>
      <c r="Y17" s="172">
        <v>47</v>
      </c>
      <c r="Z17" s="172">
        <v>3</v>
      </c>
      <c r="AA17" s="374">
        <v>38</v>
      </c>
      <c r="AB17" s="500">
        <v>75</v>
      </c>
      <c r="AC17" s="380"/>
      <c r="AD17" s="551"/>
      <c r="AE17" s="551"/>
    </row>
    <row r="18" spans="2:31" customFormat="1" ht="14.25" customHeight="1" x14ac:dyDescent="0.2">
      <c r="B18" s="171" t="s">
        <v>303</v>
      </c>
      <c r="C18" s="434"/>
      <c r="D18" s="434"/>
      <c r="E18" s="173">
        <v>945</v>
      </c>
      <c r="F18" s="173">
        <v>949</v>
      </c>
      <c r="G18" s="375">
        <v>922</v>
      </c>
      <c r="H18" s="502">
        <v>877</v>
      </c>
      <c r="I18" s="379"/>
      <c r="J18" s="375">
        <v>280</v>
      </c>
      <c r="K18" s="375">
        <v>280</v>
      </c>
      <c r="L18" s="375">
        <v>267</v>
      </c>
      <c r="M18" s="502">
        <v>237</v>
      </c>
      <c r="N18" s="374"/>
      <c r="O18" s="174">
        <v>114</v>
      </c>
      <c r="P18" s="174">
        <v>113</v>
      </c>
      <c r="Q18" s="375">
        <v>99</v>
      </c>
      <c r="R18" s="502">
        <v>69</v>
      </c>
      <c r="S18" s="374"/>
      <c r="T18" s="173">
        <v>86</v>
      </c>
      <c r="U18" s="173">
        <v>156</v>
      </c>
      <c r="V18" s="375">
        <v>97</v>
      </c>
      <c r="W18" s="502">
        <v>163</v>
      </c>
      <c r="X18" s="374"/>
      <c r="Y18" s="173">
        <v>157</v>
      </c>
      <c r="Z18" s="173">
        <v>188</v>
      </c>
      <c r="AA18" s="375">
        <v>54</v>
      </c>
      <c r="AB18" s="502">
        <v>172</v>
      </c>
      <c r="AC18" s="380"/>
      <c r="AD18" s="551"/>
      <c r="AE18" s="551"/>
    </row>
    <row r="19" spans="2:31" s="175" customFormat="1" ht="12.75" customHeight="1" x14ac:dyDescent="0.2">
      <c r="B19" s="384" t="s">
        <v>20</v>
      </c>
      <c r="C19" s="21"/>
      <c r="D19" s="21"/>
      <c r="E19" s="376">
        <v>3265</v>
      </c>
      <c r="F19" s="376">
        <v>3851</v>
      </c>
      <c r="G19" s="376">
        <v>2844</v>
      </c>
      <c r="H19" s="503">
        <v>2681</v>
      </c>
      <c r="I19" s="178"/>
      <c r="J19" s="376">
        <v>1005</v>
      </c>
      <c r="K19" s="376">
        <v>1114</v>
      </c>
      <c r="L19" s="376">
        <v>928</v>
      </c>
      <c r="M19" s="503">
        <v>808</v>
      </c>
      <c r="N19" s="376"/>
      <c r="O19" s="376">
        <v>447</v>
      </c>
      <c r="P19" s="376">
        <v>431</v>
      </c>
      <c r="Q19" s="376">
        <v>391</v>
      </c>
      <c r="R19" s="503">
        <v>285</v>
      </c>
      <c r="S19" s="376"/>
      <c r="T19" s="376">
        <v>330</v>
      </c>
      <c r="U19" s="376">
        <v>663</v>
      </c>
      <c r="V19" s="376">
        <v>303</v>
      </c>
      <c r="W19" s="503">
        <v>496</v>
      </c>
      <c r="X19" s="376"/>
      <c r="Y19" s="376">
        <v>547</v>
      </c>
      <c r="Z19" s="376">
        <v>564</v>
      </c>
      <c r="AA19" s="376">
        <v>401</v>
      </c>
      <c r="AB19" s="503">
        <v>557</v>
      </c>
      <c r="AC19" s="382"/>
      <c r="AD19" s="551"/>
      <c r="AE19" s="551"/>
    </row>
    <row r="20" spans="2:31" customFormat="1" ht="3.95" customHeight="1" x14ac:dyDescent="0.2">
      <c r="B20" s="171"/>
      <c r="C20" s="434"/>
      <c r="D20" s="434"/>
      <c r="E20" s="172"/>
      <c r="F20" s="172"/>
      <c r="G20" s="374"/>
      <c r="H20" s="500"/>
      <c r="I20" s="379"/>
      <c r="J20" s="374"/>
      <c r="K20" s="374"/>
      <c r="L20" s="374"/>
      <c r="M20" s="500"/>
      <c r="N20" s="374"/>
      <c r="O20" s="374"/>
      <c r="P20" s="374"/>
      <c r="Q20" s="374"/>
      <c r="R20" s="500"/>
      <c r="S20" s="374"/>
      <c r="T20" s="172"/>
      <c r="U20" s="172"/>
      <c r="V20" s="374"/>
      <c r="W20" s="500"/>
      <c r="X20" s="374"/>
      <c r="Y20" s="172"/>
      <c r="Z20" s="172"/>
      <c r="AA20" s="374"/>
      <c r="AB20" s="500"/>
      <c r="AC20" s="380"/>
      <c r="AD20" s="551"/>
      <c r="AE20" s="551"/>
    </row>
    <row r="21" spans="2:31" customFormat="1" ht="12.75" customHeight="1" x14ac:dyDescent="0.2">
      <c r="B21" s="171" t="s">
        <v>120</v>
      </c>
      <c r="C21" s="434"/>
      <c r="D21" s="434"/>
      <c r="E21" s="173">
        <v>-69</v>
      </c>
      <c r="F21" s="173">
        <v>-74</v>
      </c>
      <c r="G21" s="375">
        <v>-29</v>
      </c>
      <c r="H21" s="502">
        <v>-13</v>
      </c>
      <c r="I21" s="379"/>
      <c r="J21" s="375">
        <v>0</v>
      </c>
      <c r="K21" s="375">
        <v>0</v>
      </c>
      <c r="L21" s="375">
        <v>0</v>
      </c>
      <c r="M21" s="502">
        <v>0</v>
      </c>
      <c r="N21" s="374"/>
      <c r="O21" s="375">
        <v>0</v>
      </c>
      <c r="P21" s="375">
        <v>0</v>
      </c>
      <c r="Q21" s="375">
        <v>0</v>
      </c>
      <c r="R21" s="502">
        <v>0</v>
      </c>
      <c r="S21" s="374"/>
      <c r="T21" s="173">
        <v>0</v>
      </c>
      <c r="U21" s="173">
        <v>0</v>
      </c>
      <c r="V21" s="375">
        <v>0</v>
      </c>
      <c r="W21" s="502">
        <v>0</v>
      </c>
      <c r="X21" s="374"/>
      <c r="Y21" s="173">
        <v>0</v>
      </c>
      <c r="Z21" s="173">
        <v>0</v>
      </c>
      <c r="AA21" s="375">
        <v>0</v>
      </c>
      <c r="AB21" s="502">
        <v>0</v>
      </c>
      <c r="AC21" s="380"/>
      <c r="AD21" s="551"/>
      <c r="AE21" s="551"/>
    </row>
    <row r="22" spans="2:31" s="175" customFormat="1" ht="12.75" customHeight="1" x14ac:dyDescent="0.2">
      <c r="B22" s="169" t="s">
        <v>20</v>
      </c>
      <c r="C22" s="21"/>
      <c r="D22" s="21"/>
      <c r="E22" s="376">
        <v>11646</v>
      </c>
      <c r="F22" s="376">
        <v>12238</v>
      </c>
      <c r="G22" s="376">
        <v>11779</v>
      </c>
      <c r="H22" s="503">
        <v>12443</v>
      </c>
      <c r="I22" s="178"/>
      <c r="J22" s="376">
        <v>3548</v>
      </c>
      <c r="K22" s="376">
        <v>3634</v>
      </c>
      <c r="L22" s="376">
        <v>3380</v>
      </c>
      <c r="M22" s="503">
        <v>3441</v>
      </c>
      <c r="N22" s="376"/>
      <c r="O22" s="376">
        <v>2011</v>
      </c>
      <c r="P22" s="376">
        <v>1732</v>
      </c>
      <c r="Q22" s="376">
        <v>1462</v>
      </c>
      <c r="R22" s="503">
        <v>872</v>
      </c>
      <c r="S22" s="376"/>
      <c r="T22" s="376">
        <v>1158</v>
      </c>
      <c r="U22" s="376">
        <v>1886</v>
      </c>
      <c r="V22" s="376">
        <v>1383</v>
      </c>
      <c r="W22" s="503">
        <v>2351</v>
      </c>
      <c r="X22" s="376"/>
      <c r="Y22" s="376">
        <v>1755</v>
      </c>
      <c r="Z22" s="376">
        <v>2348</v>
      </c>
      <c r="AA22" s="376">
        <v>1377</v>
      </c>
      <c r="AB22" s="503">
        <v>2261</v>
      </c>
      <c r="AC22" s="382"/>
      <c r="AD22" s="551"/>
      <c r="AE22" s="551"/>
    </row>
    <row r="23" spans="2:31" customFormat="1" ht="3.95" customHeight="1" x14ac:dyDescent="0.2">
      <c r="B23" s="171"/>
      <c r="C23" s="434"/>
      <c r="D23" s="434"/>
      <c r="E23" s="172"/>
      <c r="F23" s="172"/>
      <c r="G23" s="374"/>
      <c r="H23" s="500"/>
      <c r="I23" s="374"/>
      <c r="J23" s="374"/>
      <c r="K23" s="374"/>
      <c r="L23" s="374"/>
      <c r="M23" s="500" t="s">
        <v>273</v>
      </c>
      <c r="N23" s="374"/>
      <c r="O23" s="172"/>
      <c r="P23" s="172"/>
      <c r="Q23" s="374"/>
      <c r="R23" s="500"/>
      <c r="S23" s="374"/>
      <c r="T23" s="172"/>
      <c r="U23" s="172"/>
      <c r="V23" s="374"/>
      <c r="W23" s="500"/>
      <c r="X23" s="177"/>
      <c r="Y23" s="172"/>
      <c r="Z23" s="172"/>
      <c r="AA23" s="374"/>
      <c r="AB23" s="500"/>
      <c r="AC23" s="380"/>
      <c r="AD23" s="551"/>
      <c r="AE23" s="551"/>
    </row>
    <row r="24" spans="2:31" customFormat="1" ht="4.5" customHeight="1" x14ac:dyDescent="0.2">
      <c r="B24" s="171"/>
      <c r="C24" s="434"/>
      <c r="D24" s="434"/>
      <c r="E24" s="172"/>
      <c r="F24" s="172"/>
      <c r="G24" s="374"/>
      <c r="H24" s="500"/>
      <c r="I24" s="374"/>
      <c r="J24" s="374"/>
      <c r="K24" s="374"/>
      <c r="L24" s="374"/>
      <c r="M24" s="500"/>
      <c r="N24" s="374"/>
      <c r="O24" s="172"/>
      <c r="P24" s="172"/>
      <c r="Q24" s="374"/>
      <c r="R24" s="500"/>
      <c r="S24" s="374"/>
      <c r="T24" s="172"/>
      <c r="U24" s="172"/>
      <c r="V24" s="374"/>
      <c r="W24" s="500"/>
      <c r="X24" s="177"/>
      <c r="Y24" s="172"/>
      <c r="Z24" s="172"/>
      <c r="AA24" s="374"/>
      <c r="AB24" s="500"/>
      <c r="AC24" s="380"/>
      <c r="AD24" s="551"/>
      <c r="AE24" s="551"/>
    </row>
    <row r="25" spans="2:31" customFormat="1" ht="18" customHeight="1" x14ac:dyDescent="0.2">
      <c r="B25" s="169" t="s">
        <v>302</v>
      </c>
      <c r="C25" s="434"/>
      <c r="D25" s="434"/>
      <c r="E25" s="172"/>
      <c r="F25" s="172"/>
      <c r="G25" s="374"/>
      <c r="H25" s="500"/>
      <c r="I25" s="374"/>
      <c r="J25" s="374"/>
      <c r="K25" s="374"/>
      <c r="L25" s="374"/>
      <c r="M25" s="500"/>
      <c r="N25" s="374"/>
      <c r="O25" s="172"/>
      <c r="P25" s="172"/>
      <c r="Q25" s="374"/>
      <c r="R25" s="500"/>
      <c r="S25" s="374"/>
      <c r="T25" s="172"/>
      <c r="U25" s="172"/>
      <c r="V25" s="374"/>
      <c r="W25" s="500"/>
      <c r="X25" s="177"/>
      <c r="Y25" s="172"/>
      <c r="Z25" s="172"/>
      <c r="AA25" s="374"/>
      <c r="AB25" s="500"/>
      <c r="AC25" s="380"/>
      <c r="AD25" s="551"/>
      <c r="AE25" s="551"/>
    </row>
    <row r="26" spans="2:31" customFormat="1" ht="3.95" customHeight="1" x14ac:dyDescent="0.2">
      <c r="B26" s="171"/>
      <c r="C26" s="434"/>
      <c r="D26" s="434"/>
      <c r="E26" s="172"/>
      <c r="F26" s="172"/>
      <c r="G26" s="374"/>
      <c r="H26" s="500"/>
      <c r="I26" s="374"/>
      <c r="J26" s="374"/>
      <c r="K26" s="374"/>
      <c r="L26" s="374"/>
      <c r="M26" s="500"/>
      <c r="N26" s="374"/>
      <c r="O26" s="172"/>
      <c r="P26" s="172"/>
      <c r="Q26" s="374"/>
      <c r="R26" s="500"/>
      <c r="S26" s="374"/>
      <c r="T26" s="172"/>
      <c r="U26" s="172"/>
      <c r="V26" s="374"/>
      <c r="W26" s="500"/>
      <c r="X26" s="177"/>
      <c r="Y26" s="172"/>
      <c r="Z26" s="172"/>
      <c r="AA26" s="374"/>
      <c r="AB26" s="500"/>
      <c r="AC26" s="380"/>
      <c r="AD26" s="551"/>
      <c r="AE26" s="551"/>
    </row>
    <row r="27" spans="2:31" customFormat="1" ht="12.75" customHeight="1" x14ac:dyDescent="0.2">
      <c r="B27" s="171" t="s">
        <v>123</v>
      </c>
      <c r="C27" s="434"/>
      <c r="D27" s="434"/>
      <c r="E27" s="172">
        <v>1903</v>
      </c>
      <c r="F27" s="172">
        <v>2004</v>
      </c>
      <c r="G27" s="374">
        <v>2048</v>
      </c>
      <c r="H27" s="500">
        <v>1897</v>
      </c>
      <c r="I27" s="374"/>
      <c r="J27" s="374">
        <v>488</v>
      </c>
      <c r="K27" s="374">
        <v>567</v>
      </c>
      <c r="L27" s="374">
        <v>604</v>
      </c>
      <c r="M27" s="500">
        <v>531</v>
      </c>
      <c r="N27" s="374"/>
      <c r="O27" s="172">
        <v>54</v>
      </c>
      <c r="P27" s="172">
        <v>104</v>
      </c>
      <c r="Q27" s="374">
        <v>116</v>
      </c>
      <c r="R27" s="500">
        <v>210</v>
      </c>
      <c r="S27" s="374"/>
      <c r="T27" s="172">
        <v>143</v>
      </c>
      <c r="U27" s="172">
        <v>319</v>
      </c>
      <c r="V27" s="374">
        <v>177</v>
      </c>
      <c r="W27" s="500">
        <v>456</v>
      </c>
      <c r="X27" s="177"/>
      <c r="Y27" s="172">
        <v>324</v>
      </c>
      <c r="Z27" s="172">
        <v>267</v>
      </c>
      <c r="AA27" s="374">
        <v>541</v>
      </c>
      <c r="AB27" s="500">
        <v>271</v>
      </c>
      <c r="AC27" s="380"/>
      <c r="AD27" s="551"/>
      <c r="AE27" s="551"/>
    </row>
    <row r="28" spans="2:31" customFormat="1" ht="14.25" customHeight="1" x14ac:dyDescent="0.2">
      <c r="B28" s="171" t="s">
        <v>253</v>
      </c>
      <c r="C28" s="434"/>
      <c r="D28" s="434"/>
      <c r="E28" s="172">
        <v>2657</v>
      </c>
      <c r="F28" s="172">
        <v>2549</v>
      </c>
      <c r="G28" s="374">
        <v>2442</v>
      </c>
      <c r="H28" s="500">
        <v>2276</v>
      </c>
      <c r="I28" s="374"/>
      <c r="J28" s="374">
        <v>939</v>
      </c>
      <c r="K28" s="374">
        <v>952</v>
      </c>
      <c r="L28" s="374">
        <v>888</v>
      </c>
      <c r="M28" s="500">
        <v>828</v>
      </c>
      <c r="N28" s="374"/>
      <c r="O28" s="172">
        <v>655</v>
      </c>
      <c r="P28" s="172">
        <v>677</v>
      </c>
      <c r="Q28" s="374">
        <v>634</v>
      </c>
      <c r="R28" s="500">
        <v>594</v>
      </c>
      <c r="S28" s="374"/>
      <c r="T28" s="172">
        <v>362</v>
      </c>
      <c r="U28" s="172">
        <v>341</v>
      </c>
      <c r="V28" s="374">
        <v>320</v>
      </c>
      <c r="W28" s="500">
        <v>343</v>
      </c>
      <c r="X28" s="177"/>
      <c r="Y28" s="172">
        <v>487</v>
      </c>
      <c r="Z28" s="172">
        <v>869</v>
      </c>
      <c r="AA28" s="374">
        <v>410</v>
      </c>
      <c r="AB28" s="500">
        <v>761</v>
      </c>
      <c r="AC28" s="380"/>
      <c r="AD28" s="551"/>
      <c r="AE28" s="551"/>
    </row>
    <row r="29" spans="2:31" customFormat="1" ht="3.75" customHeight="1" x14ac:dyDescent="0.2">
      <c r="B29" s="171"/>
      <c r="C29" s="434"/>
      <c r="D29" s="434"/>
      <c r="E29" s="172"/>
      <c r="F29" s="172"/>
      <c r="G29" s="374"/>
      <c r="H29" s="500"/>
      <c r="I29" s="374"/>
      <c r="J29" s="374"/>
      <c r="K29" s="374"/>
      <c r="L29" s="374"/>
      <c r="M29" s="500"/>
      <c r="N29" s="374"/>
      <c r="O29" s="172"/>
      <c r="P29" s="172"/>
      <c r="Q29" s="374"/>
      <c r="R29" s="500"/>
      <c r="S29" s="374"/>
      <c r="T29" s="172"/>
      <c r="U29" s="172"/>
      <c r="V29" s="374"/>
      <c r="W29" s="500"/>
      <c r="X29" s="177"/>
      <c r="Y29" s="172"/>
      <c r="Z29" s="172"/>
      <c r="AA29" s="374"/>
      <c r="AB29" s="500"/>
      <c r="AC29" s="380"/>
      <c r="AD29" s="551"/>
      <c r="AE29" s="551"/>
    </row>
    <row r="30" spans="2:31" customFormat="1" ht="12.75" customHeight="1" x14ac:dyDescent="0.2">
      <c r="B30" s="171" t="s">
        <v>124</v>
      </c>
      <c r="C30" s="434"/>
      <c r="D30" s="434"/>
      <c r="E30" s="172"/>
      <c r="F30" s="172"/>
      <c r="G30" s="374"/>
      <c r="H30" s="500"/>
      <c r="I30" s="374"/>
      <c r="J30" s="374"/>
      <c r="K30" s="374"/>
      <c r="L30" s="374"/>
      <c r="M30" s="500"/>
      <c r="N30" s="374"/>
      <c r="O30" s="172"/>
      <c r="P30" s="172"/>
      <c r="Q30" s="374"/>
      <c r="R30" s="500"/>
      <c r="S30" s="374"/>
      <c r="T30" s="172"/>
      <c r="U30" s="172"/>
      <c r="V30" s="374"/>
      <c r="W30" s="500"/>
      <c r="X30" s="177"/>
      <c r="Y30" s="172"/>
      <c r="Z30" s="172"/>
      <c r="AA30" s="374"/>
      <c r="AB30" s="500"/>
      <c r="AC30" s="380"/>
      <c r="AD30" s="551"/>
      <c r="AE30" s="551"/>
    </row>
    <row r="31" spans="2:31" customFormat="1" ht="12.75" customHeight="1" x14ac:dyDescent="0.2">
      <c r="B31" s="171" t="s">
        <v>118</v>
      </c>
      <c r="C31" s="434"/>
      <c r="D31" s="434"/>
      <c r="E31" s="172">
        <v>941</v>
      </c>
      <c r="F31" s="172">
        <v>1007</v>
      </c>
      <c r="G31" s="374">
        <v>1064</v>
      </c>
      <c r="H31" s="500">
        <v>953</v>
      </c>
      <c r="I31" s="379"/>
      <c r="J31" s="374">
        <v>159</v>
      </c>
      <c r="K31" s="374">
        <v>163</v>
      </c>
      <c r="L31" s="374">
        <v>186</v>
      </c>
      <c r="M31" s="500">
        <v>172</v>
      </c>
      <c r="N31" s="374"/>
      <c r="O31" s="172">
        <v>12</v>
      </c>
      <c r="P31" s="172">
        <v>3</v>
      </c>
      <c r="Q31" s="374">
        <v>31</v>
      </c>
      <c r="R31" s="500">
        <v>30</v>
      </c>
      <c r="S31" s="374"/>
      <c r="T31" s="172">
        <v>87</v>
      </c>
      <c r="U31" s="172">
        <v>160</v>
      </c>
      <c r="V31" s="374">
        <v>90</v>
      </c>
      <c r="W31" s="500">
        <v>162</v>
      </c>
      <c r="X31" s="30"/>
      <c r="Y31" s="172">
        <v>-81</v>
      </c>
      <c r="Z31" s="172">
        <v>164</v>
      </c>
      <c r="AA31" s="374">
        <v>-91</v>
      </c>
      <c r="AB31" s="500">
        <v>175</v>
      </c>
      <c r="AC31" s="380"/>
      <c r="AD31" s="551"/>
      <c r="AE31" s="551"/>
    </row>
    <row r="32" spans="2:31" customFormat="1" ht="12.75" customHeight="1" x14ac:dyDescent="0.2">
      <c r="B32" s="171" t="s">
        <v>125</v>
      </c>
      <c r="C32" s="434"/>
      <c r="D32" s="434"/>
      <c r="E32" s="172">
        <v>645</v>
      </c>
      <c r="F32" s="172">
        <v>614</v>
      </c>
      <c r="G32" s="374">
        <v>602</v>
      </c>
      <c r="H32" s="500">
        <v>561</v>
      </c>
      <c r="I32" s="374"/>
      <c r="J32" s="374">
        <v>287</v>
      </c>
      <c r="K32" s="374">
        <v>282</v>
      </c>
      <c r="L32" s="374">
        <v>264</v>
      </c>
      <c r="M32" s="500">
        <v>253</v>
      </c>
      <c r="N32" s="374"/>
      <c r="O32" s="172">
        <v>160</v>
      </c>
      <c r="P32" s="172">
        <v>154</v>
      </c>
      <c r="Q32" s="374">
        <v>142</v>
      </c>
      <c r="R32" s="500">
        <v>129</v>
      </c>
      <c r="S32" s="374"/>
      <c r="T32" s="172">
        <v>73</v>
      </c>
      <c r="U32" s="172">
        <v>137</v>
      </c>
      <c r="V32" s="374">
        <v>78</v>
      </c>
      <c r="W32" s="500">
        <v>140</v>
      </c>
      <c r="X32" s="177"/>
      <c r="Y32" s="172">
        <v>200</v>
      </c>
      <c r="Z32" s="172">
        <v>156</v>
      </c>
      <c r="AA32" s="374">
        <v>190</v>
      </c>
      <c r="AB32" s="500">
        <v>152</v>
      </c>
      <c r="AC32" s="380"/>
      <c r="AD32" s="551"/>
      <c r="AE32" s="551"/>
    </row>
    <row r="33" spans="1:31" ht="14.25" customHeight="1" x14ac:dyDescent="0.2">
      <c r="B33" s="171" t="s">
        <v>303</v>
      </c>
      <c r="C33" s="434"/>
      <c r="D33" s="434"/>
      <c r="E33" s="173">
        <v>602</v>
      </c>
      <c r="F33" s="173">
        <v>797</v>
      </c>
      <c r="G33" s="375">
        <v>813</v>
      </c>
      <c r="H33" s="502">
        <v>817</v>
      </c>
      <c r="I33" s="374"/>
      <c r="J33" s="375">
        <v>140</v>
      </c>
      <c r="K33" s="375">
        <v>219</v>
      </c>
      <c r="L33" s="375">
        <v>184</v>
      </c>
      <c r="M33" s="502">
        <v>235</v>
      </c>
      <c r="N33" s="374"/>
      <c r="O33" s="375">
        <v>-81</v>
      </c>
      <c r="P33" s="375">
        <v>-13</v>
      </c>
      <c r="Q33" s="375">
        <v>45</v>
      </c>
      <c r="R33" s="502">
        <v>16</v>
      </c>
      <c r="S33" s="374"/>
      <c r="T33" s="173">
        <v>79</v>
      </c>
      <c r="U33" s="173">
        <v>142</v>
      </c>
      <c r="V33" s="375">
        <v>118</v>
      </c>
      <c r="W33" s="502">
        <v>123</v>
      </c>
      <c r="X33" s="177"/>
      <c r="Y33" s="173">
        <v>45</v>
      </c>
      <c r="Z33" s="173">
        <v>133</v>
      </c>
      <c r="AA33" s="375">
        <v>26</v>
      </c>
      <c r="AB33" s="502">
        <v>164</v>
      </c>
      <c r="AD33" s="551"/>
      <c r="AE33" s="551"/>
    </row>
    <row r="34" spans="1:31" s="175" customFormat="1" ht="12.75" customHeight="1" x14ac:dyDescent="0.2">
      <c r="B34" s="384" t="s">
        <v>20</v>
      </c>
      <c r="C34" s="384"/>
      <c r="D34" s="21"/>
      <c r="E34" s="376">
        <v>2188</v>
      </c>
      <c r="F34" s="376">
        <v>2418</v>
      </c>
      <c r="G34" s="376">
        <v>2479</v>
      </c>
      <c r="H34" s="503">
        <v>2331</v>
      </c>
      <c r="I34" s="376"/>
      <c r="J34" s="376">
        <v>586</v>
      </c>
      <c r="K34" s="376">
        <v>664</v>
      </c>
      <c r="L34" s="376">
        <v>634</v>
      </c>
      <c r="M34" s="503">
        <v>660</v>
      </c>
      <c r="N34" s="376"/>
      <c r="O34" s="376">
        <v>91</v>
      </c>
      <c r="P34" s="376">
        <v>144</v>
      </c>
      <c r="Q34" s="376">
        <v>218</v>
      </c>
      <c r="R34" s="503">
        <v>175</v>
      </c>
      <c r="S34" s="376"/>
      <c r="T34" s="376">
        <v>239</v>
      </c>
      <c r="U34" s="376">
        <v>439</v>
      </c>
      <c r="V34" s="376">
        <v>286</v>
      </c>
      <c r="W34" s="503">
        <v>425</v>
      </c>
      <c r="X34" s="179"/>
      <c r="Y34" s="376">
        <v>164</v>
      </c>
      <c r="Z34" s="376">
        <v>453</v>
      </c>
      <c r="AA34" s="376">
        <v>125</v>
      </c>
      <c r="AB34" s="503">
        <v>491</v>
      </c>
      <c r="AC34" s="382"/>
      <c r="AD34" s="551"/>
      <c r="AE34" s="551"/>
    </row>
    <row r="35" spans="1:31" s="175" customFormat="1" ht="3" customHeight="1" x14ac:dyDescent="0.2">
      <c r="B35" s="169"/>
      <c r="C35" s="21"/>
      <c r="D35" s="21"/>
      <c r="E35" s="176"/>
      <c r="F35" s="176"/>
      <c r="G35" s="376"/>
      <c r="H35" s="503"/>
      <c r="I35" s="376"/>
      <c r="J35" s="376"/>
      <c r="K35" s="376"/>
      <c r="L35" s="376"/>
      <c r="M35" s="503"/>
      <c r="N35" s="376"/>
      <c r="O35" s="376"/>
      <c r="P35" s="376"/>
      <c r="Q35" s="376"/>
      <c r="R35" s="503"/>
      <c r="S35" s="376"/>
      <c r="T35" s="376"/>
      <c r="U35" s="176"/>
      <c r="V35" s="376"/>
      <c r="W35" s="503"/>
      <c r="X35" s="179"/>
      <c r="Y35" s="376"/>
      <c r="Z35" s="176"/>
      <c r="AA35" s="376"/>
      <c r="AB35" s="503"/>
      <c r="AC35" s="382"/>
      <c r="AD35" s="551"/>
      <c r="AE35" s="551"/>
    </row>
    <row r="36" spans="1:31" ht="12.75" customHeight="1" x14ac:dyDescent="0.2">
      <c r="B36" s="171" t="s">
        <v>120</v>
      </c>
      <c r="C36" s="434"/>
      <c r="D36" s="434"/>
      <c r="E36" s="173">
        <v>-1</v>
      </c>
      <c r="F36" s="173">
        <v>0</v>
      </c>
      <c r="G36" s="375">
        <v>0</v>
      </c>
      <c r="H36" s="502">
        <v>0</v>
      </c>
      <c r="I36" s="374"/>
      <c r="J36" s="375">
        <v>0</v>
      </c>
      <c r="K36" s="375">
        <v>0</v>
      </c>
      <c r="L36" s="375">
        <v>0</v>
      </c>
      <c r="M36" s="502">
        <v>0</v>
      </c>
      <c r="N36" s="374"/>
      <c r="O36" s="375">
        <v>0</v>
      </c>
      <c r="P36" s="375">
        <v>0</v>
      </c>
      <c r="Q36" s="375">
        <v>0</v>
      </c>
      <c r="R36" s="502">
        <v>0</v>
      </c>
      <c r="S36" s="374"/>
      <c r="T36" s="375">
        <v>0</v>
      </c>
      <c r="U36" s="375">
        <v>0</v>
      </c>
      <c r="V36" s="375">
        <v>0</v>
      </c>
      <c r="W36" s="502">
        <v>0</v>
      </c>
      <c r="X36" s="177"/>
      <c r="Y36" s="375">
        <v>0</v>
      </c>
      <c r="Z36" s="375">
        <v>0</v>
      </c>
      <c r="AA36" s="375">
        <v>0</v>
      </c>
      <c r="AB36" s="502">
        <v>0</v>
      </c>
      <c r="AD36" s="551"/>
      <c r="AE36" s="551"/>
    </row>
    <row r="37" spans="1:31" s="175" customFormat="1" ht="12.75" customHeight="1" x14ac:dyDescent="0.2">
      <c r="B37" s="169" t="s">
        <v>20</v>
      </c>
      <c r="C37" s="21"/>
      <c r="D37" s="21"/>
      <c r="E37" s="376">
        <v>6747</v>
      </c>
      <c r="F37" s="376">
        <v>6971</v>
      </c>
      <c r="G37" s="376">
        <v>6969</v>
      </c>
      <c r="H37" s="503">
        <v>6504</v>
      </c>
      <c r="I37" s="376"/>
      <c r="J37" s="376">
        <v>2013</v>
      </c>
      <c r="K37" s="376">
        <v>2183</v>
      </c>
      <c r="L37" s="376">
        <v>2126</v>
      </c>
      <c r="M37" s="503">
        <v>2019</v>
      </c>
      <c r="N37" s="376"/>
      <c r="O37" s="376">
        <v>800</v>
      </c>
      <c r="P37" s="376">
        <v>925</v>
      </c>
      <c r="Q37" s="376">
        <v>968</v>
      </c>
      <c r="R37" s="503">
        <v>979</v>
      </c>
      <c r="S37" s="376"/>
      <c r="T37" s="376">
        <v>744</v>
      </c>
      <c r="U37" s="376">
        <v>1099</v>
      </c>
      <c r="V37" s="376">
        <v>783</v>
      </c>
      <c r="W37" s="503">
        <v>1224</v>
      </c>
      <c r="X37" s="179"/>
      <c r="Y37" s="376">
        <v>975</v>
      </c>
      <c r="Z37" s="376">
        <v>1589</v>
      </c>
      <c r="AA37" s="376">
        <v>1076</v>
      </c>
      <c r="AB37" s="503">
        <v>1523</v>
      </c>
      <c r="AC37" s="382"/>
      <c r="AD37" s="551"/>
      <c r="AE37" s="551"/>
    </row>
    <row r="38" spans="1:31" s="175" customFormat="1" ht="3" customHeight="1" x14ac:dyDescent="0.2">
      <c r="B38" s="169"/>
      <c r="C38" s="21"/>
      <c r="D38" s="21"/>
      <c r="E38" s="176"/>
      <c r="F38" s="176"/>
      <c r="G38" s="376"/>
      <c r="H38" s="503"/>
      <c r="I38" s="376"/>
      <c r="J38" s="376"/>
      <c r="K38" s="376"/>
      <c r="L38" s="376"/>
      <c r="M38" s="503"/>
      <c r="N38" s="376"/>
      <c r="O38" s="176"/>
      <c r="P38" s="176"/>
      <c r="Q38" s="376"/>
      <c r="R38" s="503"/>
      <c r="S38" s="376"/>
      <c r="T38" s="176"/>
      <c r="U38" s="176"/>
      <c r="V38" s="376"/>
      <c r="W38" s="503"/>
      <c r="X38" s="179"/>
      <c r="Y38" s="176"/>
      <c r="Z38" s="176"/>
      <c r="AA38" s="376"/>
      <c r="AB38" s="503"/>
      <c r="AC38" s="382"/>
      <c r="AD38" s="551"/>
      <c r="AE38" s="551"/>
    </row>
    <row r="39" spans="1:31" s="175" customFormat="1" ht="12.75" customHeight="1" x14ac:dyDescent="0.2">
      <c r="B39" s="169"/>
      <c r="C39" s="21"/>
      <c r="D39" s="21"/>
      <c r="E39" s="172"/>
      <c r="F39" s="172"/>
      <c r="G39" s="374"/>
      <c r="H39" s="500"/>
      <c r="I39" s="376"/>
      <c r="J39" s="374"/>
      <c r="K39" s="374"/>
      <c r="L39" s="374"/>
      <c r="M39" s="500"/>
      <c r="N39" s="374"/>
      <c r="O39" s="172"/>
      <c r="P39" s="172"/>
      <c r="Q39" s="374"/>
      <c r="R39" s="500"/>
      <c r="S39" s="374"/>
      <c r="T39" s="172"/>
      <c r="U39" s="172"/>
      <c r="V39" s="374"/>
      <c r="W39" s="500"/>
      <c r="X39" s="179"/>
      <c r="Y39" s="172"/>
      <c r="Z39" s="172"/>
      <c r="AA39" s="374"/>
      <c r="AB39" s="500"/>
      <c r="AC39" s="382"/>
      <c r="AD39" s="551"/>
      <c r="AE39" s="551"/>
    </row>
    <row r="40" spans="1:31" ht="25.5" customHeight="1" x14ac:dyDescent="0.2">
      <c r="B40" s="638" t="s">
        <v>126</v>
      </c>
      <c r="C40" s="617"/>
      <c r="D40" s="426"/>
      <c r="E40" s="172">
        <v>228</v>
      </c>
      <c r="F40" s="172">
        <v>253</v>
      </c>
      <c r="G40" s="374">
        <v>328</v>
      </c>
      <c r="H40" s="500">
        <v>358</v>
      </c>
      <c r="I40" s="374"/>
      <c r="J40" s="374">
        <v>35</v>
      </c>
      <c r="K40" s="374">
        <v>53</v>
      </c>
      <c r="L40" s="374">
        <v>70</v>
      </c>
      <c r="M40" s="500">
        <v>48</v>
      </c>
      <c r="N40" s="374"/>
      <c r="O40" s="53">
        <v>39</v>
      </c>
      <c r="P40" s="53">
        <v>83</v>
      </c>
      <c r="Q40" s="374">
        <v>59</v>
      </c>
      <c r="R40" s="500">
        <v>-30</v>
      </c>
      <c r="S40" s="374"/>
      <c r="T40" s="172">
        <v>136</v>
      </c>
      <c r="U40" s="172">
        <v>269</v>
      </c>
      <c r="V40" s="374">
        <v>163</v>
      </c>
      <c r="W40" s="500">
        <v>409</v>
      </c>
      <c r="X40" s="177"/>
      <c r="Y40" s="172">
        <v>-154</v>
      </c>
      <c r="Z40" s="172">
        <v>-131</v>
      </c>
      <c r="AA40" s="374">
        <v>179</v>
      </c>
      <c r="AB40" s="500">
        <v>-47</v>
      </c>
      <c r="AD40" s="551"/>
      <c r="AE40" s="551"/>
    </row>
    <row r="41" spans="1:31" ht="12.75" customHeight="1" x14ac:dyDescent="0.2">
      <c r="B41" s="171" t="s">
        <v>127</v>
      </c>
      <c r="C41" s="434"/>
      <c r="D41" s="434"/>
      <c r="E41" s="172">
        <v>-23</v>
      </c>
      <c r="F41" s="172">
        <v>-19</v>
      </c>
      <c r="G41" s="374">
        <v>-15</v>
      </c>
      <c r="H41" s="500">
        <v>-20</v>
      </c>
      <c r="I41" s="374"/>
      <c r="J41" s="374">
        <v>0</v>
      </c>
      <c r="K41" s="374">
        <v>0</v>
      </c>
      <c r="L41" s="374">
        <v>0</v>
      </c>
      <c r="M41" s="500">
        <v>0</v>
      </c>
      <c r="N41" s="374"/>
      <c r="O41" s="53">
        <v>0</v>
      </c>
      <c r="P41" s="53">
        <v>0</v>
      </c>
      <c r="Q41" s="374">
        <v>0</v>
      </c>
      <c r="R41" s="500">
        <v>0</v>
      </c>
      <c r="S41" s="374"/>
      <c r="T41" s="172">
        <v>0</v>
      </c>
      <c r="U41" s="172">
        <v>0</v>
      </c>
      <c r="V41" s="374">
        <v>0</v>
      </c>
      <c r="W41" s="500">
        <v>0</v>
      </c>
      <c r="X41" s="177"/>
      <c r="Y41" s="172">
        <v>0</v>
      </c>
      <c r="Z41" s="172">
        <v>0</v>
      </c>
      <c r="AA41" s="374">
        <v>0</v>
      </c>
      <c r="AB41" s="500">
        <v>0</v>
      </c>
      <c r="AD41" s="551"/>
      <c r="AE41" s="551"/>
    </row>
    <row r="42" spans="1:31" ht="3.95" customHeight="1" x14ac:dyDescent="0.2">
      <c r="B42" s="171"/>
      <c r="C42" s="434"/>
      <c r="D42" s="434"/>
      <c r="E42" s="172"/>
      <c r="F42" s="172"/>
      <c r="G42" s="374"/>
      <c r="H42" s="500"/>
      <c r="I42" s="374"/>
      <c r="J42" s="374"/>
      <c r="K42" s="374"/>
      <c r="L42" s="374"/>
      <c r="M42" s="500"/>
      <c r="N42" s="374"/>
      <c r="O42" s="172"/>
      <c r="P42" s="172"/>
      <c r="Q42" s="374"/>
      <c r="R42" s="500"/>
      <c r="S42" s="374"/>
      <c r="T42" s="172"/>
      <c r="U42" s="172"/>
      <c r="V42" s="374"/>
      <c r="W42" s="500"/>
      <c r="X42" s="177"/>
      <c r="Y42" s="172"/>
      <c r="Z42" s="172"/>
      <c r="AA42" s="374"/>
      <c r="AB42" s="500"/>
      <c r="AD42" s="551"/>
      <c r="AE42" s="551"/>
    </row>
    <row r="43" spans="1:31" s="175" customFormat="1" ht="16.5" customHeight="1" thickBot="1" x14ac:dyDescent="0.25">
      <c r="B43" s="169" t="s">
        <v>128</v>
      </c>
      <c r="C43" s="21"/>
      <c r="D43" s="21"/>
      <c r="E43" s="377">
        <v>18598</v>
      </c>
      <c r="F43" s="377">
        <v>19443</v>
      </c>
      <c r="G43" s="377">
        <v>19061</v>
      </c>
      <c r="H43" s="504">
        <v>19285</v>
      </c>
      <c r="I43" s="376"/>
      <c r="J43" s="377">
        <v>5596</v>
      </c>
      <c r="K43" s="377">
        <v>5870</v>
      </c>
      <c r="L43" s="377">
        <v>5576</v>
      </c>
      <c r="M43" s="504">
        <v>5508</v>
      </c>
      <c r="N43" s="376"/>
      <c r="O43" s="377">
        <v>2850</v>
      </c>
      <c r="P43" s="377">
        <v>2740</v>
      </c>
      <c r="Q43" s="377">
        <v>2489</v>
      </c>
      <c r="R43" s="504">
        <v>1821</v>
      </c>
      <c r="S43" s="376"/>
      <c r="T43" s="377">
        <v>2038</v>
      </c>
      <c r="U43" s="377">
        <v>3254</v>
      </c>
      <c r="V43" s="377">
        <v>2329</v>
      </c>
      <c r="W43" s="504">
        <v>3984</v>
      </c>
      <c r="X43" s="179"/>
      <c r="Y43" s="377">
        <v>2576</v>
      </c>
      <c r="Z43" s="377">
        <v>3806</v>
      </c>
      <c r="AA43" s="377">
        <v>2632</v>
      </c>
      <c r="AB43" s="504">
        <v>3737</v>
      </c>
      <c r="AC43" s="382"/>
      <c r="AD43" s="551"/>
      <c r="AE43" s="551"/>
    </row>
    <row r="44" spans="1:31" s="180" customFormat="1" ht="12.75" customHeight="1" thickTop="1" x14ac:dyDescent="0.2">
      <c r="B44" s="181"/>
      <c r="C44" s="32"/>
      <c r="D44" s="32"/>
      <c r="E44" s="72"/>
      <c r="F44" s="72"/>
      <c r="G44" s="176"/>
      <c r="H44" s="176"/>
      <c r="I44" s="66"/>
      <c r="J44" s="66"/>
      <c r="K44" s="66"/>
      <c r="L44" s="66"/>
      <c r="M44" s="66"/>
      <c r="N44" s="178"/>
      <c r="O44" s="66"/>
      <c r="P44" s="66"/>
      <c r="Q44" s="66"/>
      <c r="R44" s="66"/>
      <c r="S44" s="178"/>
      <c r="T44" s="383"/>
      <c r="U44" s="376"/>
      <c r="V44" s="376"/>
      <c r="W44" s="376"/>
      <c r="X44" s="179"/>
      <c r="Y44" s="66"/>
      <c r="Z44" s="66"/>
      <c r="AA44" s="66"/>
      <c r="AB44" s="66"/>
      <c r="AC44" s="382"/>
      <c r="AD44" s="551"/>
    </row>
    <row r="45" spans="1:31" s="577" customFormat="1" ht="12.75" customHeight="1" x14ac:dyDescent="0.2">
      <c r="B45" s="21" t="s">
        <v>338</v>
      </c>
      <c r="C45" s="570"/>
      <c r="D45" s="570"/>
      <c r="E45" s="374"/>
      <c r="F45" s="374"/>
      <c r="G45" s="374"/>
      <c r="H45" s="374"/>
      <c r="I45" s="374"/>
      <c r="J45" s="374"/>
      <c r="K45" s="374"/>
      <c r="L45" s="374"/>
      <c r="M45" s="374"/>
      <c r="N45" s="374"/>
      <c r="O45" s="374"/>
      <c r="P45" s="374"/>
      <c r="Q45" s="374"/>
      <c r="R45" s="374"/>
      <c r="S45" s="374"/>
      <c r="T45" s="374"/>
      <c r="U45" s="374"/>
      <c r="V45" s="374"/>
      <c r="W45" s="374"/>
      <c r="X45" s="177"/>
      <c r="Y45" s="374"/>
      <c r="Z45" s="374"/>
      <c r="AA45" s="374"/>
      <c r="AB45" s="374"/>
      <c r="AD45" s="578"/>
      <c r="AE45" s="578"/>
    </row>
    <row r="46" spans="1:31" ht="16.5" customHeight="1" x14ac:dyDescent="0.2">
      <c r="A46"/>
      <c r="B46" s="171" t="s">
        <v>317</v>
      </c>
      <c r="C46" s="570"/>
      <c r="D46" s="570"/>
      <c r="E46" s="172">
        <v>3159</v>
      </c>
      <c r="F46" s="172">
        <v>3027</v>
      </c>
      <c r="G46" s="374">
        <v>2884</v>
      </c>
      <c r="H46" s="500">
        <v>2569</v>
      </c>
      <c r="I46" s="374"/>
      <c r="J46" s="374">
        <v>1344</v>
      </c>
      <c r="K46" s="374">
        <v>1150</v>
      </c>
      <c r="L46" s="374">
        <v>1065</v>
      </c>
      <c r="M46" s="500">
        <v>880</v>
      </c>
      <c r="N46" s="374"/>
      <c r="O46" s="172">
        <v>898</v>
      </c>
      <c r="P46" s="172">
        <v>626</v>
      </c>
      <c r="Q46" s="374">
        <v>547</v>
      </c>
      <c r="R46" s="500">
        <v>377</v>
      </c>
      <c r="S46" s="374"/>
      <c r="T46" s="172">
        <v>311</v>
      </c>
      <c r="U46" s="172">
        <v>427</v>
      </c>
      <c r="V46" s="374">
        <v>279</v>
      </c>
      <c r="W46" s="500">
        <v>458</v>
      </c>
      <c r="X46" s="177"/>
      <c r="Y46" s="172">
        <v>909</v>
      </c>
      <c r="Z46" s="172">
        <v>902</v>
      </c>
      <c r="AA46" s="374">
        <v>670</v>
      </c>
      <c r="AB46" s="500">
        <v>418</v>
      </c>
      <c r="AD46" s="551"/>
      <c r="AE46" s="551"/>
    </row>
    <row r="47" spans="1:31" s="371" customFormat="1" x14ac:dyDescent="0.2"/>
    <row r="48" spans="1:31" s="380" customFormat="1" ht="12.75" customHeight="1" x14ac:dyDescent="0.2">
      <c r="A48" s="378"/>
      <c r="B48" s="434" t="s">
        <v>37</v>
      </c>
      <c r="C48" s="182"/>
      <c r="D48" s="182"/>
      <c r="E48" s="183"/>
      <c r="F48" s="183"/>
      <c r="G48" s="183"/>
      <c r="H48" s="183"/>
      <c r="I48" s="177"/>
      <c r="J48" s="183"/>
      <c r="K48" s="183"/>
      <c r="L48" s="183"/>
      <c r="M48" s="183"/>
      <c r="N48" s="177"/>
      <c r="O48" s="66"/>
      <c r="P48" s="66"/>
      <c r="Q48" s="66"/>
      <c r="R48" s="66"/>
      <c r="S48" s="177"/>
      <c r="T48" s="183"/>
      <c r="U48" s="183"/>
      <c r="V48" s="183"/>
      <c r="W48" s="183"/>
      <c r="X48" s="177"/>
      <c r="Y48" s="184"/>
      <c r="Z48" s="184"/>
      <c r="AA48" s="184"/>
      <c r="AB48" s="184"/>
    </row>
    <row r="49" spans="1:29" ht="27.75" customHeight="1" x14ac:dyDescent="0.2">
      <c r="B49" s="159" t="s">
        <v>38</v>
      </c>
      <c r="C49" s="607" t="s">
        <v>286</v>
      </c>
      <c r="D49" s="607"/>
      <c r="E49" s="607"/>
      <c r="F49" s="607"/>
      <c r="G49" s="607"/>
      <c r="H49" s="607"/>
      <c r="I49" s="607"/>
      <c r="J49" s="607"/>
      <c r="K49" s="607"/>
      <c r="L49" s="607"/>
      <c r="M49" s="607"/>
      <c r="N49" s="607"/>
      <c r="O49" s="607"/>
      <c r="P49" s="607"/>
      <c r="Q49" s="607"/>
      <c r="R49" s="607"/>
      <c r="S49" s="607"/>
      <c r="T49" s="607"/>
      <c r="U49" s="607"/>
      <c r="V49" s="607"/>
      <c r="W49" s="607"/>
      <c r="X49" s="607"/>
      <c r="Y49" s="607"/>
      <c r="Z49" s="607"/>
      <c r="AA49" s="607"/>
      <c r="AB49" s="607"/>
    </row>
    <row r="50" spans="1:29" ht="12.75" customHeight="1" x14ac:dyDescent="0.2">
      <c r="B50" s="159" t="s">
        <v>39</v>
      </c>
      <c r="C50" s="607" t="s">
        <v>337</v>
      </c>
      <c r="D50" s="607"/>
      <c r="E50" s="607"/>
      <c r="F50" s="607"/>
      <c r="G50" s="607"/>
      <c r="H50" s="607"/>
      <c r="I50" s="607"/>
      <c r="J50" s="607"/>
      <c r="K50" s="607"/>
      <c r="L50" s="607"/>
      <c r="M50" s="607"/>
      <c r="N50" s="607"/>
      <c r="O50" s="607"/>
      <c r="P50" s="607"/>
      <c r="Q50" s="607"/>
      <c r="R50" s="607"/>
      <c r="S50" s="607"/>
      <c r="T50" s="607"/>
      <c r="U50" s="607"/>
      <c r="V50" s="607"/>
      <c r="W50" s="607"/>
      <c r="X50" s="607"/>
      <c r="Y50" s="607"/>
      <c r="Z50" s="607"/>
      <c r="AA50" s="607"/>
      <c r="AB50" s="607"/>
    </row>
    <row r="51" spans="1:29" ht="12.75" customHeight="1" x14ac:dyDescent="0.2">
      <c r="B51" s="159" t="s">
        <v>115</v>
      </c>
      <c r="C51" s="607" t="s">
        <v>129</v>
      </c>
      <c r="D51" s="607"/>
      <c r="E51" s="607"/>
      <c r="F51" s="607"/>
      <c r="G51" s="607"/>
      <c r="H51" s="607"/>
      <c r="I51" s="607"/>
      <c r="J51" s="607"/>
      <c r="K51" s="607"/>
      <c r="L51" s="607"/>
      <c r="M51" s="607"/>
      <c r="N51" s="607"/>
      <c r="O51" s="607"/>
      <c r="P51" s="607"/>
      <c r="Q51" s="607"/>
      <c r="R51" s="607"/>
      <c r="S51" s="607"/>
      <c r="T51" s="607"/>
      <c r="U51" s="607"/>
      <c r="V51" s="607"/>
      <c r="W51" s="607"/>
      <c r="X51" s="607"/>
      <c r="Y51" s="607"/>
      <c r="Z51" s="607"/>
      <c r="AA51" s="607"/>
      <c r="AB51" s="607"/>
    </row>
    <row r="52" spans="1:29" s="537" customFormat="1" ht="27.75" customHeight="1" x14ac:dyDescent="0.2">
      <c r="B52" s="538" t="s">
        <v>130</v>
      </c>
      <c r="C52" s="639" t="s">
        <v>358</v>
      </c>
      <c r="D52" s="639"/>
      <c r="E52" s="639"/>
      <c r="F52" s="639"/>
      <c r="G52" s="639"/>
      <c r="H52" s="639"/>
      <c r="I52" s="639"/>
      <c r="J52" s="639"/>
      <c r="K52" s="639"/>
      <c r="L52" s="639"/>
      <c r="M52" s="639"/>
      <c r="N52" s="639"/>
      <c r="O52" s="639"/>
      <c r="P52" s="639"/>
      <c r="Q52" s="639"/>
      <c r="R52" s="639"/>
      <c r="S52" s="639"/>
      <c r="T52" s="639"/>
      <c r="U52" s="639"/>
      <c r="V52" s="639"/>
      <c r="W52" s="639"/>
      <c r="X52" s="639"/>
      <c r="Y52" s="639"/>
      <c r="Z52" s="639"/>
      <c r="AA52" s="639"/>
      <c r="AB52" s="639"/>
    </row>
    <row r="53" spans="1:29" ht="12.75" customHeight="1" x14ac:dyDescent="0.2">
      <c r="A53"/>
      <c r="B53" s="538" t="s">
        <v>131</v>
      </c>
      <c r="C53" s="607" t="s">
        <v>41</v>
      </c>
      <c r="D53" s="607"/>
      <c r="E53" s="607"/>
      <c r="F53" s="607"/>
      <c r="G53" s="607"/>
      <c r="H53" s="607"/>
      <c r="I53" s="607"/>
      <c r="J53" s="607"/>
      <c r="K53" s="607"/>
      <c r="L53" s="607"/>
      <c r="M53" s="607"/>
      <c r="N53" s="607"/>
      <c r="O53" s="607"/>
      <c r="P53" s="607"/>
      <c r="Q53" s="607"/>
      <c r="R53" s="607"/>
      <c r="S53" s="607"/>
      <c r="T53" s="607"/>
      <c r="U53" s="607"/>
      <c r="V53" s="607"/>
      <c r="W53" s="607"/>
      <c r="X53" s="607"/>
      <c r="Y53" s="607"/>
      <c r="Z53" s="607"/>
      <c r="AA53" s="607"/>
      <c r="AB53" s="607"/>
      <c r="AC53"/>
    </row>
    <row r="54" spans="1:29" x14ac:dyDescent="0.2">
      <c r="C54" s="607"/>
      <c r="D54" s="607"/>
      <c r="E54" s="607"/>
      <c r="F54" s="607"/>
      <c r="G54" s="607"/>
      <c r="H54" s="607"/>
      <c r="I54" s="607"/>
      <c r="J54" s="607"/>
      <c r="K54" s="607"/>
      <c r="L54" s="607"/>
      <c r="M54" s="607"/>
      <c r="N54" s="607"/>
      <c r="O54" s="607"/>
      <c r="P54" s="607"/>
      <c r="Q54" s="607"/>
      <c r="R54" s="607"/>
      <c r="S54" s="607"/>
      <c r="T54" s="607"/>
      <c r="U54" s="607"/>
      <c r="V54" s="607"/>
      <c r="W54" s="607"/>
      <c r="X54" s="607"/>
      <c r="Y54" s="607"/>
      <c r="Z54" s="607"/>
      <c r="AA54" s="607"/>
      <c r="AB54" s="607"/>
    </row>
  </sheetData>
  <sheetProtection formatCells="0" formatColumns="0" formatRows="0" sort="0" autoFilter="0" pivotTables="0"/>
  <mergeCells count="12">
    <mergeCell ref="E2:H2"/>
    <mergeCell ref="J2:M2"/>
    <mergeCell ref="O2:R2"/>
    <mergeCell ref="T2:W2"/>
    <mergeCell ref="Y2:AB2"/>
    <mergeCell ref="B40:C40"/>
    <mergeCell ref="C51:AB51"/>
    <mergeCell ref="C52:AB52"/>
    <mergeCell ref="C53:AB53"/>
    <mergeCell ref="C54:AB54"/>
    <mergeCell ref="C50:AB50"/>
    <mergeCell ref="C49:AB49"/>
  </mergeCells>
  <hyperlinks>
    <hyperlink ref="A1" location="Index!A1" display="Index"/>
  </hyperlinks>
  <pageMargins left="0.75" right="0.75" top="1" bottom="1" header="0.5" footer="0.5"/>
  <pageSetup paperSize="9" scale="57" orientation="landscape" horizontalDpi="300" verticalDpi="300" r:id="rId1"/>
  <headerFooter alignWithMargins="0">
    <oddHeader>&amp;L&amp;"Vodafone Rg,Regular"Vodafone Group Plc&amp;C&amp;"Vodafone Rg,Regular"05 Half-year regional analysis</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N192"/>
  <sheetViews>
    <sheetView showGridLines="0" zoomScaleNormal="100" workbookViewId="0">
      <pane xSplit="3" ySplit="3" topLeftCell="D4" activePane="bottomRight" state="frozen"/>
      <selection activeCell="C23" sqref="C23"/>
      <selection pane="topRight" activeCell="C23" sqref="C23"/>
      <selection pane="bottomLeft" activeCell="C23" sqref="C23"/>
      <selection pane="bottomRight" activeCell="C23" sqref="C23"/>
    </sheetView>
  </sheetViews>
  <sheetFormatPr defaultRowHeight="12.75" x14ac:dyDescent="0.2"/>
  <cols>
    <col min="1" max="1" width="5.42578125" style="60" customWidth="1"/>
    <col min="2" max="2" width="4.28515625" style="21" customWidth="1"/>
    <col min="3" max="3" width="30.42578125" style="60" customWidth="1"/>
    <col min="4" max="4" width="11.140625" style="225" customWidth="1"/>
    <col min="5" max="5" width="10.28515625" style="60" customWidth="1"/>
    <col min="6" max="6" width="11.140625" style="225" customWidth="1"/>
    <col min="7" max="10" width="10.28515625" style="60" customWidth="1"/>
    <col min="11" max="12" width="10.28515625" style="42" customWidth="1"/>
    <col min="13" max="13" width="2.28515625" style="60" customWidth="1"/>
    <col min="14" max="17" width="10.28515625" style="60" customWidth="1"/>
    <col min="18" max="18" width="10.28515625" style="225" customWidth="1"/>
    <col min="19" max="21" width="10.28515625" style="226" customWidth="1"/>
    <col min="22" max="22" width="10.28515625" style="225" customWidth="1"/>
    <col min="23" max="23" width="2.28515625" style="225" customWidth="1"/>
    <col min="24" max="24" width="11.140625" style="225" customWidth="1"/>
    <col min="25" max="25" width="10.28515625" style="60" customWidth="1"/>
    <col min="26" max="26" width="11.140625" style="225" customWidth="1"/>
    <col min="27" max="31" width="10.28515625" style="60" customWidth="1"/>
    <col min="32" max="32" width="10.28515625" style="42" customWidth="1"/>
    <col min="33" max="72" width="9.140625" style="60" customWidth="1"/>
    <col min="73" max="259" width="11.42578125" style="60" customWidth="1"/>
    <col min="260" max="16384" width="9.140625" style="60"/>
  </cols>
  <sheetData>
    <row r="1" spans="1:40" ht="12.75" customHeight="1" x14ac:dyDescent="0.2">
      <c r="A1" s="450" t="s">
        <v>270</v>
      </c>
      <c r="B1" s="13"/>
      <c r="D1" s="642" t="s">
        <v>133</v>
      </c>
      <c r="E1" s="642"/>
      <c r="F1" s="642"/>
      <c r="G1" s="642"/>
      <c r="H1" s="642"/>
      <c r="I1" s="642"/>
      <c r="J1" s="642"/>
      <c r="K1" s="642"/>
      <c r="L1" s="642"/>
      <c r="N1" s="642" t="s">
        <v>134</v>
      </c>
      <c r="O1" s="642"/>
      <c r="P1" s="642"/>
      <c r="Q1" s="642"/>
      <c r="R1" s="642"/>
      <c r="S1" s="642"/>
      <c r="T1" s="642"/>
      <c r="U1" s="642"/>
      <c r="V1" s="642"/>
      <c r="W1" s="60"/>
      <c r="X1" s="642" t="s">
        <v>135</v>
      </c>
      <c r="Y1" s="642"/>
      <c r="Z1" s="642"/>
      <c r="AA1" s="642"/>
      <c r="AB1" s="642"/>
      <c r="AC1" s="642"/>
      <c r="AD1" s="642"/>
      <c r="AE1" s="642"/>
      <c r="AF1" s="642"/>
    </row>
    <row r="2" spans="1:40" s="188" customFormat="1" ht="12.75" customHeight="1" x14ac:dyDescent="0.2">
      <c r="B2" s="189"/>
      <c r="D2" s="190" t="s">
        <v>7</v>
      </c>
      <c r="E2" s="190" t="s">
        <v>8</v>
      </c>
      <c r="F2" s="191" t="s">
        <v>9</v>
      </c>
      <c r="G2" s="191" t="s">
        <v>10</v>
      </c>
      <c r="H2" s="191" t="s">
        <v>11</v>
      </c>
      <c r="I2" s="191" t="s">
        <v>12</v>
      </c>
      <c r="J2" s="191" t="s">
        <v>260</v>
      </c>
      <c r="K2" s="191" t="s">
        <v>267</v>
      </c>
      <c r="L2" s="369" t="s">
        <v>297</v>
      </c>
      <c r="M2" s="192"/>
      <c r="N2" s="193" t="s">
        <v>7</v>
      </c>
      <c r="O2" s="193" t="s">
        <v>8</v>
      </c>
      <c r="P2" s="193" t="s">
        <v>9</v>
      </c>
      <c r="Q2" s="193" t="s">
        <v>10</v>
      </c>
      <c r="R2" s="194" t="s">
        <v>11</v>
      </c>
      <c r="S2" s="191" t="s">
        <v>12</v>
      </c>
      <c r="T2" s="191" t="s">
        <v>260</v>
      </c>
      <c r="U2" s="191" t="s">
        <v>267</v>
      </c>
      <c r="V2" s="369" t="s">
        <v>297</v>
      </c>
      <c r="W2" s="192"/>
      <c r="X2" s="190" t="s">
        <v>7</v>
      </c>
      <c r="Y2" s="190" t="s">
        <v>8</v>
      </c>
      <c r="Z2" s="191" t="s">
        <v>9</v>
      </c>
      <c r="AA2" s="191" t="s">
        <v>10</v>
      </c>
      <c r="AB2" s="191" t="s">
        <v>11</v>
      </c>
      <c r="AC2" s="191" t="s">
        <v>12</v>
      </c>
      <c r="AD2" s="191" t="s">
        <v>260</v>
      </c>
      <c r="AE2" s="191" t="s">
        <v>267</v>
      </c>
      <c r="AF2" s="369" t="s">
        <v>297</v>
      </c>
    </row>
    <row r="3" spans="1:40" ht="14.25" customHeight="1" x14ac:dyDescent="0.2">
      <c r="B3" s="21" t="s">
        <v>318</v>
      </c>
      <c r="D3" s="195"/>
      <c r="E3" s="195"/>
      <c r="F3" s="196"/>
      <c r="G3" s="196"/>
      <c r="H3" s="196"/>
      <c r="I3" s="196"/>
      <c r="J3" s="196"/>
      <c r="K3" s="196"/>
      <c r="L3" s="370"/>
      <c r="N3" s="197"/>
      <c r="O3" s="197"/>
      <c r="P3" s="197"/>
      <c r="Q3" s="197"/>
      <c r="R3" s="62"/>
      <c r="S3" s="198"/>
      <c r="T3" s="198"/>
      <c r="U3" s="198"/>
      <c r="V3" s="505"/>
      <c r="W3" s="60"/>
      <c r="X3" s="195"/>
      <c r="Y3" s="195"/>
      <c r="Z3" s="196"/>
      <c r="AA3" s="196"/>
      <c r="AB3" s="196"/>
      <c r="AC3" s="196"/>
      <c r="AD3" s="196"/>
      <c r="AE3" s="196"/>
      <c r="AF3" s="370"/>
    </row>
    <row r="4" spans="1:40" ht="3.95" customHeight="1" x14ac:dyDescent="0.2">
      <c r="B4" s="42"/>
      <c r="D4" s="195"/>
      <c r="E4" s="195"/>
      <c r="F4" s="196"/>
      <c r="G4" s="196"/>
      <c r="H4" s="196"/>
      <c r="I4" s="196"/>
      <c r="J4" s="196"/>
      <c r="K4" s="196"/>
      <c r="L4" s="370"/>
      <c r="N4" s="197"/>
      <c r="O4" s="197"/>
      <c r="P4" s="197"/>
      <c r="Q4" s="197"/>
      <c r="R4" s="62"/>
      <c r="S4" s="198"/>
      <c r="T4" s="198"/>
      <c r="U4" s="198"/>
      <c r="V4" s="505"/>
      <c r="W4" s="60"/>
      <c r="X4" s="195"/>
      <c r="Y4" s="195"/>
      <c r="Z4" s="196"/>
      <c r="AA4" s="196"/>
      <c r="AB4" s="196"/>
      <c r="AC4" s="196"/>
      <c r="AD4" s="196"/>
      <c r="AE4" s="196"/>
      <c r="AF4" s="370"/>
    </row>
    <row r="5" spans="1:40" ht="12.75" customHeight="1" x14ac:dyDescent="0.2">
      <c r="B5" s="42" t="s">
        <v>257</v>
      </c>
      <c r="D5" s="195"/>
      <c r="E5" s="195"/>
      <c r="F5" s="196"/>
      <c r="G5" s="196"/>
      <c r="H5" s="196"/>
      <c r="I5" s="196"/>
      <c r="J5" s="196"/>
      <c r="K5" s="196"/>
      <c r="L5" s="370"/>
      <c r="N5" s="197"/>
      <c r="O5" s="197"/>
      <c r="P5" s="197"/>
      <c r="Q5" s="197"/>
      <c r="R5" s="62"/>
      <c r="S5" s="198"/>
      <c r="T5" s="198"/>
      <c r="U5" s="198"/>
      <c r="V5" s="505"/>
      <c r="W5" s="60"/>
      <c r="X5" s="195"/>
      <c r="Y5" s="195"/>
      <c r="Z5" s="196"/>
      <c r="AA5" s="196"/>
      <c r="AB5" s="196"/>
      <c r="AC5" s="196"/>
      <c r="AD5" s="196"/>
      <c r="AE5" s="196"/>
      <c r="AF5" s="370"/>
    </row>
    <row r="6" spans="1:40" ht="13.5" customHeight="1" x14ac:dyDescent="0.2">
      <c r="B6" s="42"/>
      <c r="C6" s="10" t="s">
        <v>319</v>
      </c>
      <c r="D6" s="199">
        <v>35806</v>
      </c>
      <c r="E6" s="200">
        <v>35097</v>
      </c>
      <c r="F6" s="200">
        <v>33890</v>
      </c>
      <c r="G6" s="200">
        <v>32410</v>
      </c>
      <c r="H6" s="201">
        <v>32242</v>
      </c>
      <c r="I6" s="201">
        <v>31961</v>
      </c>
      <c r="J6" s="201">
        <v>32253</v>
      </c>
      <c r="K6" s="201">
        <v>32305</v>
      </c>
      <c r="L6" s="359">
        <v>31939</v>
      </c>
      <c r="N6" s="233">
        <v>0.56258727587555157</v>
      </c>
      <c r="O6" s="232">
        <v>0.55491922386528758</v>
      </c>
      <c r="P6" s="232">
        <v>0.54125110652109765</v>
      </c>
      <c r="Q6" s="233">
        <v>0.52107374267201478</v>
      </c>
      <c r="R6" s="233">
        <v>0.51854723652378887</v>
      </c>
      <c r="S6" s="234">
        <v>0.52260567566721938</v>
      </c>
      <c r="T6" s="234">
        <v>0.52311412891824016</v>
      </c>
      <c r="U6" s="234">
        <v>0.52019811174740749</v>
      </c>
      <c r="V6" s="506">
        <v>0.51457465794170132</v>
      </c>
      <c r="W6" s="60"/>
      <c r="X6" s="199">
        <v>-655</v>
      </c>
      <c r="Y6" s="200">
        <v>-709</v>
      </c>
      <c r="Z6" s="200">
        <v>-1207</v>
      </c>
      <c r="AA6" s="200">
        <v>-1480</v>
      </c>
      <c r="AB6" s="201">
        <v>-168</v>
      </c>
      <c r="AC6" s="201">
        <v>54</v>
      </c>
      <c r="AD6" s="201">
        <v>292</v>
      </c>
      <c r="AE6" s="201">
        <v>52</v>
      </c>
      <c r="AF6" s="359">
        <f>+L6-K6</f>
        <v>-366</v>
      </c>
      <c r="AH6" s="549"/>
      <c r="AI6" s="549"/>
      <c r="AJ6" s="549"/>
      <c r="AK6" s="549"/>
      <c r="AL6" s="549"/>
      <c r="AM6" s="549"/>
      <c r="AN6" s="549"/>
    </row>
    <row r="7" spans="1:40" ht="13.5" customHeight="1" x14ac:dyDescent="0.2">
      <c r="B7" s="60"/>
      <c r="C7" s="10" t="s">
        <v>320</v>
      </c>
      <c r="D7" s="199">
        <v>0</v>
      </c>
      <c r="E7" s="200">
        <v>0</v>
      </c>
      <c r="F7" s="200">
        <v>0</v>
      </c>
      <c r="G7" s="200">
        <v>0</v>
      </c>
      <c r="H7" s="201">
        <v>0</v>
      </c>
      <c r="I7" s="201">
        <v>0</v>
      </c>
      <c r="J7" s="201">
        <v>0</v>
      </c>
      <c r="K7" s="201">
        <v>27773</v>
      </c>
      <c r="L7" s="359">
        <v>26895</v>
      </c>
      <c r="N7" s="233" t="s">
        <v>336</v>
      </c>
      <c r="O7" s="232" t="s">
        <v>336</v>
      </c>
      <c r="P7" s="232" t="s">
        <v>336</v>
      </c>
      <c r="Q7" s="233" t="s">
        <v>336</v>
      </c>
      <c r="R7" s="233" t="s">
        <v>336</v>
      </c>
      <c r="S7" s="234" t="s">
        <v>336</v>
      </c>
      <c r="T7" s="234" t="s">
        <v>336</v>
      </c>
      <c r="U7" s="234">
        <v>0.81842076837216005</v>
      </c>
      <c r="V7" s="506">
        <v>0.81673173452314551</v>
      </c>
      <c r="W7" s="60"/>
      <c r="X7" s="199">
        <v>0</v>
      </c>
      <c r="Y7" s="200">
        <v>0</v>
      </c>
      <c r="Z7" s="200">
        <v>0</v>
      </c>
      <c r="AA7" s="200">
        <v>0</v>
      </c>
      <c r="AB7" s="201">
        <v>0</v>
      </c>
      <c r="AC7" s="201">
        <v>0</v>
      </c>
      <c r="AD7" s="201">
        <v>0</v>
      </c>
      <c r="AE7" s="201">
        <v>-687</v>
      </c>
      <c r="AF7" s="359">
        <f t="shared" ref="AF7:AF10" si="0">+L7-K7</f>
        <v>-878</v>
      </c>
      <c r="AH7" s="549"/>
      <c r="AI7" s="549"/>
      <c r="AJ7" s="549"/>
      <c r="AK7" s="549"/>
      <c r="AL7" s="549"/>
      <c r="AM7" s="549"/>
      <c r="AN7" s="549"/>
    </row>
    <row r="8" spans="1:40" ht="13.5" customHeight="1" x14ac:dyDescent="0.2">
      <c r="B8" s="60"/>
      <c r="C8" s="346" t="s">
        <v>28</v>
      </c>
      <c r="D8" s="199">
        <v>19067</v>
      </c>
      <c r="E8" s="200">
        <v>19314</v>
      </c>
      <c r="F8" s="200">
        <v>19544</v>
      </c>
      <c r="G8" s="200">
        <v>19221</v>
      </c>
      <c r="H8" s="201">
        <v>19209</v>
      </c>
      <c r="I8" s="201">
        <v>19469</v>
      </c>
      <c r="J8" s="201">
        <v>19368</v>
      </c>
      <c r="K8" s="201">
        <v>19492</v>
      </c>
      <c r="L8" s="359">
        <v>19572</v>
      </c>
      <c r="N8" s="233">
        <v>0.45014947291131274</v>
      </c>
      <c r="O8" s="232">
        <v>0.44201097649373511</v>
      </c>
      <c r="P8" s="232">
        <v>0.43563241915677448</v>
      </c>
      <c r="Q8" s="233">
        <v>0.42224650122262108</v>
      </c>
      <c r="R8" s="233">
        <v>0.41714821177573014</v>
      </c>
      <c r="S8" s="234">
        <v>0.41815193384354615</v>
      </c>
      <c r="T8" s="234">
        <v>0.4052560925237505</v>
      </c>
      <c r="U8" s="234">
        <v>0.40144674738354197</v>
      </c>
      <c r="V8" s="506">
        <v>0.40082771305947273</v>
      </c>
      <c r="W8" s="60"/>
      <c r="X8" s="199">
        <v>-100</v>
      </c>
      <c r="Y8" s="200">
        <v>247</v>
      </c>
      <c r="Z8" s="200">
        <v>230</v>
      </c>
      <c r="AA8" s="200">
        <v>-323</v>
      </c>
      <c r="AB8" s="201">
        <v>-12</v>
      </c>
      <c r="AC8" s="201">
        <v>260</v>
      </c>
      <c r="AD8" s="201">
        <v>-101</v>
      </c>
      <c r="AE8" s="201">
        <v>124</v>
      </c>
      <c r="AF8" s="359">
        <f t="shared" si="0"/>
        <v>80</v>
      </c>
      <c r="AH8" s="549"/>
      <c r="AI8" s="549"/>
      <c r="AJ8" s="549"/>
      <c r="AK8" s="549"/>
      <c r="AL8" s="549"/>
      <c r="AM8" s="549"/>
      <c r="AN8" s="549"/>
    </row>
    <row r="9" spans="1:40" s="346" customFormat="1" ht="13.5" customHeight="1" x14ac:dyDescent="0.2">
      <c r="B9" s="21"/>
      <c r="C9" s="346" t="s">
        <v>322</v>
      </c>
      <c r="D9" s="203">
        <v>17103</v>
      </c>
      <c r="E9" s="204">
        <v>16344</v>
      </c>
      <c r="F9" s="204">
        <v>15344</v>
      </c>
      <c r="G9" s="204">
        <v>14396</v>
      </c>
      <c r="H9" s="128">
        <v>14159</v>
      </c>
      <c r="I9" s="128">
        <v>13964</v>
      </c>
      <c r="J9" s="128">
        <v>13652</v>
      </c>
      <c r="K9" s="128">
        <v>13466</v>
      </c>
      <c r="L9" s="494">
        <v>13230</v>
      </c>
      <c r="M9" s="349"/>
      <c r="N9" s="583">
        <v>0.38730047360112263</v>
      </c>
      <c r="O9" s="583">
        <v>0.372491434165443</v>
      </c>
      <c r="P9" s="583">
        <v>0.34997393117831072</v>
      </c>
      <c r="Q9" s="583">
        <v>0.32161711586551822</v>
      </c>
      <c r="R9" s="583">
        <v>0.32106787202486053</v>
      </c>
      <c r="S9" s="584">
        <v>0.31545402463477512</v>
      </c>
      <c r="T9" s="584">
        <v>0.30259302666276006</v>
      </c>
      <c r="U9" s="584">
        <v>0.29563344720035645</v>
      </c>
      <c r="V9" s="585">
        <v>0.28888888888888886</v>
      </c>
      <c r="X9" s="203">
        <v>-639</v>
      </c>
      <c r="Y9" s="204">
        <v>-759</v>
      </c>
      <c r="Z9" s="204">
        <v>-1000</v>
      </c>
      <c r="AA9" s="204">
        <v>-617</v>
      </c>
      <c r="AB9" s="128">
        <v>-237</v>
      </c>
      <c r="AC9" s="128">
        <v>-195</v>
      </c>
      <c r="AD9" s="128">
        <v>-312</v>
      </c>
      <c r="AE9" s="128">
        <v>-186</v>
      </c>
      <c r="AF9" s="494">
        <f t="shared" si="0"/>
        <v>-236</v>
      </c>
      <c r="AG9" s="349"/>
      <c r="AH9" s="549"/>
      <c r="AI9" s="549"/>
      <c r="AJ9" s="549"/>
      <c r="AK9" s="549"/>
      <c r="AL9" s="549"/>
      <c r="AM9" s="549"/>
      <c r="AN9" s="549"/>
    </row>
    <row r="10" spans="1:40" s="77" customFormat="1" ht="12.75" customHeight="1" x14ac:dyDescent="0.2">
      <c r="C10" s="77" t="s">
        <v>20</v>
      </c>
      <c r="D10" s="205">
        <v>71976</v>
      </c>
      <c r="E10" s="205">
        <v>70755</v>
      </c>
      <c r="F10" s="205">
        <v>68778</v>
      </c>
      <c r="G10" s="205">
        <v>66027</v>
      </c>
      <c r="H10" s="206">
        <v>65610</v>
      </c>
      <c r="I10" s="206">
        <v>65394</v>
      </c>
      <c r="J10" s="206">
        <v>65273</v>
      </c>
      <c r="K10" s="206">
        <v>93036</v>
      </c>
      <c r="L10" s="364">
        <v>91636</v>
      </c>
      <c r="M10" s="42"/>
      <c r="N10" s="586">
        <v>0.49114982772035121</v>
      </c>
      <c r="O10" s="586">
        <v>0.48195887216451133</v>
      </c>
      <c r="P10" s="586">
        <v>0.46856552967518683</v>
      </c>
      <c r="Q10" s="586">
        <v>0.44881639329365258</v>
      </c>
      <c r="R10" s="586">
        <v>0.44624295076969972</v>
      </c>
      <c r="S10" s="587">
        <v>0.44727345016362358</v>
      </c>
      <c r="T10" s="587">
        <v>0.44202043724051293</v>
      </c>
      <c r="U10" s="587">
        <v>0.55184014789973779</v>
      </c>
      <c r="V10" s="588">
        <v>0.54637915229822342</v>
      </c>
      <c r="W10" s="424"/>
      <c r="X10" s="205">
        <v>-1394</v>
      </c>
      <c r="Y10" s="205">
        <v>-1221</v>
      </c>
      <c r="Z10" s="205">
        <v>-1977</v>
      </c>
      <c r="AA10" s="205">
        <v>-2420</v>
      </c>
      <c r="AB10" s="206">
        <v>-417</v>
      </c>
      <c r="AC10" s="206">
        <v>119</v>
      </c>
      <c r="AD10" s="206">
        <v>-121</v>
      </c>
      <c r="AE10" s="206">
        <v>-697</v>
      </c>
      <c r="AF10" s="364">
        <f t="shared" si="0"/>
        <v>-1400</v>
      </c>
      <c r="AG10" s="42"/>
      <c r="AH10" s="549"/>
      <c r="AI10" s="549"/>
      <c r="AJ10" s="549"/>
      <c r="AK10" s="549"/>
      <c r="AL10" s="549"/>
      <c r="AM10" s="549"/>
      <c r="AN10" s="549"/>
    </row>
    <row r="11" spans="1:40" ht="3.75" customHeight="1" x14ac:dyDescent="0.2">
      <c r="B11" s="42"/>
      <c r="D11" s="199"/>
      <c r="E11" s="200"/>
      <c r="F11" s="200"/>
      <c r="G11" s="200"/>
      <c r="H11" s="201"/>
      <c r="I11" s="201"/>
      <c r="J11" s="201"/>
      <c r="K11" s="201"/>
      <c r="L11" s="359"/>
      <c r="N11" s="233"/>
      <c r="O11" s="232"/>
      <c r="P11" s="232"/>
      <c r="Q11" s="233"/>
      <c r="R11" s="233"/>
      <c r="S11" s="234"/>
      <c r="T11" s="234"/>
      <c r="U11" s="234"/>
      <c r="V11" s="506"/>
      <c r="W11" s="60"/>
      <c r="X11" s="199"/>
      <c r="Y11" s="200"/>
      <c r="Z11" s="200"/>
      <c r="AA11" s="200"/>
      <c r="AB11" s="201"/>
      <c r="AC11" s="201"/>
      <c r="AD11" s="201"/>
      <c r="AE11" s="201"/>
      <c r="AF11" s="359"/>
      <c r="AH11" s="549"/>
      <c r="AI11" s="549"/>
      <c r="AJ11" s="549"/>
      <c r="AK11" s="549"/>
      <c r="AL11" s="549"/>
      <c r="AM11" s="549"/>
      <c r="AN11" s="549"/>
    </row>
    <row r="12" spans="1:40" ht="12.75" customHeight="1" x14ac:dyDescent="0.2">
      <c r="B12" s="42" t="s">
        <v>261</v>
      </c>
      <c r="D12" s="199"/>
      <c r="E12" s="200"/>
      <c r="F12" s="200"/>
      <c r="G12" s="200"/>
      <c r="H12" s="201"/>
      <c r="I12" s="201"/>
      <c r="J12" s="201"/>
      <c r="K12" s="201"/>
      <c r="L12" s="359"/>
      <c r="N12" s="233"/>
      <c r="O12" s="232"/>
      <c r="P12" s="232"/>
      <c r="Q12" s="233"/>
      <c r="R12" s="233"/>
      <c r="S12" s="234"/>
      <c r="T12" s="234"/>
      <c r="U12" s="234"/>
      <c r="V12" s="506"/>
      <c r="W12" s="60"/>
      <c r="X12" s="199"/>
      <c r="Y12" s="200"/>
      <c r="Z12" s="200"/>
      <c r="AA12" s="200"/>
      <c r="AB12" s="201"/>
      <c r="AC12" s="201"/>
      <c r="AD12" s="201"/>
      <c r="AE12" s="201"/>
      <c r="AF12" s="359"/>
      <c r="AH12" s="549"/>
      <c r="AI12" s="549"/>
      <c r="AJ12" s="549"/>
      <c r="AK12" s="549"/>
      <c r="AL12" s="549"/>
      <c r="AM12" s="549"/>
      <c r="AN12" s="549"/>
    </row>
    <row r="13" spans="1:40" ht="13.5" customHeight="1" x14ac:dyDescent="0.2">
      <c r="B13" s="42"/>
      <c r="C13" s="60" t="s">
        <v>136</v>
      </c>
      <c r="D13" s="199">
        <v>5301</v>
      </c>
      <c r="E13" s="200">
        <v>5343</v>
      </c>
      <c r="F13" s="200">
        <v>5288</v>
      </c>
      <c r="G13" s="200">
        <v>5298</v>
      </c>
      <c r="H13" s="201">
        <v>5322</v>
      </c>
      <c r="I13" s="201">
        <v>5297</v>
      </c>
      <c r="J13" s="201">
        <v>5279</v>
      </c>
      <c r="K13" s="201">
        <v>5267</v>
      </c>
      <c r="L13" s="359">
        <v>5243</v>
      </c>
      <c r="N13" s="233">
        <v>0.35351820411243162</v>
      </c>
      <c r="O13" s="232">
        <v>0.3434400149728617</v>
      </c>
      <c r="P13" s="232">
        <v>0.33055975794251136</v>
      </c>
      <c r="Q13" s="233">
        <v>0.32238580596451494</v>
      </c>
      <c r="R13" s="233">
        <v>0.31585869973694097</v>
      </c>
      <c r="S13" s="234">
        <v>0.30696620728714369</v>
      </c>
      <c r="T13" s="234">
        <v>0.29399507482477744</v>
      </c>
      <c r="U13" s="234">
        <v>0.28251376495158537</v>
      </c>
      <c r="V13" s="506">
        <v>0.27217242037001715</v>
      </c>
      <c r="W13" s="60"/>
      <c r="X13" s="199">
        <v>17</v>
      </c>
      <c r="Y13" s="200">
        <v>42</v>
      </c>
      <c r="Z13" s="200">
        <v>-55</v>
      </c>
      <c r="AA13" s="200">
        <v>10</v>
      </c>
      <c r="AB13" s="201">
        <v>24</v>
      </c>
      <c r="AC13" s="201">
        <v>-25</v>
      </c>
      <c r="AD13" s="201">
        <v>-18</v>
      </c>
      <c r="AE13" s="201">
        <v>-12</v>
      </c>
      <c r="AF13" s="359">
        <f t="shared" ref="AF13:AF22" si="1">+L13-K13</f>
        <v>-24</v>
      </c>
      <c r="AH13" s="549"/>
      <c r="AI13" s="549"/>
      <c r="AJ13" s="549"/>
      <c r="AK13" s="549"/>
      <c r="AL13" s="549"/>
      <c r="AM13" s="549"/>
      <c r="AN13" s="549"/>
    </row>
    <row r="14" spans="1:40" ht="13.5" customHeight="1" x14ac:dyDescent="0.2">
      <c r="B14" s="42"/>
      <c r="C14" s="60" t="s">
        <v>139</v>
      </c>
      <c r="D14" s="199">
        <v>2201</v>
      </c>
      <c r="E14" s="200">
        <v>2198</v>
      </c>
      <c r="F14" s="200">
        <v>2201</v>
      </c>
      <c r="G14" s="200">
        <v>2162</v>
      </c>
      <c r="H14" s="201">
        <v>2138</v>
      </c>
      <c r="I14" s="201">
        <v>2140</v>
      </c>
      <c r="J14" s="201">
        <v>2149</v>
      </c>
      <c r="K14" s="201">
        <v>2121</v>
      </c>
      <c r="L14" s="359">
        <v>2087</v>
      </c>
      <c r="N14" s="233">
        <v>0.65833711949114038</v>
      </c>
      <c r="O14" s="232">
        <v>0.65377616014558693</v>
      </c>
      <c r="P14" s="232">
        <v>0.64606996819627438</v>
      </c>
      <c r="Q14" s="233">
        <v>0.63413506012950971</v>
      </c>
      <c r="R14" s="233">
        <v>0.61927034611786713</v>
      </c>
      <c r="S14" s="234">
        <v>0.60700934579439247</v>
      </c>
      <c r="T14" s="234">
        <v>0.59190321079571895</v>
      </c>
      <c r="U14" s="234">
        <v>0.57425742574257421</v>
      </c>
      <c r="V14" s="506">
        <v>0.56396741734547196</v>
      </c>
      <c r="W14" s="60"/>
      <c r="X14" s="199">
        <v>-17</v>
      </c>
      <c r="Y14" s="200">
        <v>-3</v>
      </c>
      <c r="Z14" s="200">
        <v>3</v>
      </c>
      <c r="AA14" s="200">
        <v>-39</v>
      </c>
      <c r="AB14" s="201">
        <v>-24</v>
      </c>
      <c r="AC14" s="201">
        <v>2</v>
      </c>
      <c r="AD14" s="201">
        <v>9</v>
      </c>
      <c r="AE14" s="201">
        <v>-28</v>
      </c>
      <c r="AF14" s="359">
        <f t="shared" si="1"/>
        <v>-34</v>
      </c>
      <c r="AH14" s="549"/>
      <c r="AI14" s="549"/>
      <c r="AJ14" s="549"/>
      <c r="AK14" s="549"/>
      <c r="AL14" s="549"/>
      <c r="AM14" s="549"/>
      <c r="AN14" s="549"/>
    </row>
    <row r="15" spans="1:40" s="10" customFormat="1" ht="13.5" customHeight="1" x14ac:dyDescent="0.2">
      <c r="B15" s="21"/>
      <c r="C15" s="10" t="s">
        <v>142</v>
      </c>
      <c r="D15" s="199">
        <v>6139</v>
      </c>
      <c r="E15" s="207">
        <v>6267</v>
      </c>
      <c r="F15" s="207">
        <v>6267</v>
      </c>
      <c r="G15" s="207">
        <v>6092</v>
      </c>
      <c r="H15" s="129">
        <v>5937</v>
      </c>
      <c r="I15" s="129">
        <v>5896</v>
      </c>
      <c r="J15" s="129">
        <v>5774</v>
      </c>
      <c r="K15" s="129">
        <v>5569</v>
      </c>
      <c r="L15" s="357">
        <v>5404</v>
      </c>
      <c r="M15" s="349"/>
      <c r="N15" s="232">
        <v>0.81837432806646038</v>
      </c>
      <c r="O15" s="232">
        <v>0.82367959151108983</v>
      </c>
      <c r="P15" s="232">
        <v>0.82575394925801815</v>
      </c>
      <c r="Q15" s="232">
        <v>0.82304661851608663</v>
      </c>
      <c r="R15" s="232">
        <v>0.8192689910729325</v>
      </c>
      <c r="S15" s="68">
        <v>0.81580732700135683</v>
      </c>
      <c r="T15" s="68">
        <v>0.80741253896778664</v>
      </c>
      <c r="U15" s="68">
        <v>0.77626144729753999</v>
      </c>
      <c r="V15" s="589">
        <v>0.75610658771280537</v>
      </c>
      <c r="X15" s="199">
        <v>-27</v>
      </c>
      <c r="Y15" s="207">
        <v>128</v>
      </c>
      <c r="Z15" s="207">
        <v>0</v>
      </c>
      <c r="AA15" s="207">
        <v>-175</v>
      </c>
      <c r="AB15" s="129">
        <v>-155</v>
      </c>
      <c r="AC15" s="129">
        <v>-41</v>
      </c>
      <c r="AD15" s="129">
        <v>-122</v>
      </c>
      <c r="AE15" s="129">
        <v>-205</v>
      </c>
      <c r="AF15" s="357">
        <f t="shared" si="1"/>
        <v>-165</v>
      </c>
      <c r="AG15" s="349"/>
      <c r="AH15" s="549"/>
      <c r="AI15" s="549"/>
      <c r="AJ15" s="549"/>
      <c r="AK15" s="549"/>
      <c r="AL15" s="549"/>
      <c r="AM15" s="549"/>
      <c r="AN15" s="549"/>
    </row>
    <row r="16" spans="1:40" s="349" customFormat="1" ht="13.5" customHeight="1" x14ac:dyDescent="0.2">
      <c r="B16" s="21"/>
      <c r="C16" s="349" t="s">
        <v>140</v>
      </c>
      <c r="D16" s="199">
        <v>7798</v>
      </c>
      <c r="E16" s="207">
        <v>7874</v>
      </c>
      <c r="F16" s="207">
        <v>8122</v>
      </c>
      <c r="G16" s="207">
        <v>8081</v>
      </c>
      <c r="H16" s="129">
        <v>8138</v>
      </c>
      <c r="I16" s="129">
        <v>8183</v>
      </c>
      <c r="J16" s="129">
        <v>8315</v>
      </c>
      <c r="K16" s="129">
        <v>8186</v>
      </c>
      <c r="L16" s="357">
        <v>7986</v>
      </c>
      <c r="N16" s="232">
        <v>0.56963323929212617</v>
      </c>
      <c r="O16" s="232">
        <v>0.57835915671831339</v>
      </c>
      <c r="P16" s="232">
        <v>0.59049495198227042</v>
      </c>
      <c r="Q16" s="232">
        <v>0.59299591634698678</v>
      </c>
      <c r="R16" s="232">
        <v>0.59609240599655933</v>
      </c>
      <c r="S16" s="68">
        <v>0.59672491751191492</v>
      </c>
      <c r="T16" s="68">
        <v>0.59891761876127481</v>
      </c>
      <c r="U16" s="68">
        <v>0.59479599315905207</v>
      </c>
      <c r="V16" s="589">
        <v>0.58377160030052588</v>
      </c>
      <c r="X16" s="199">
        <v>-141</v>
      </c>
      <c r="Y16" s="207">
        <v>76</v>
      </c>
      <c r="Z16" s="207">
        <v>248</v>
      </c>
      <c r="AA16" s="207">
        <v>-41</v>
      </c>
      <c r="AB16" s="129">
        <v>57</v>
      </c>
      <c r="AC16" s="129">
        <v>45</v>
      </c>
      <c r="AD16" s="129">
        <v>132</v>
      </c>
      <c r="AE16" s="129">
        <v>-129</v>
      </c>
      <c r="AF16" s="357">
        <f t="shared" si="1"/>
        <v>-200</v>
      </c>
      <c r="AH16" s="549"/>
      <c r="AI16" s="549"/>
      <c r="AJ16" s="549"/>
      <c r="AK16" s="549"/>
      <c r="AL16" s="549"/>
      <c r="AM16" s="549"/>
      <c r="AN16" s="549"/>
    </row>
    <row r="17" spans="2:40" s="349" customFormat="1" ht="13.5" customHeight="1" x14ac:dyDescent="0.2">
      <c r="B17" s="21"/>
      <c r="C17" s="349" t="s">
        <v>141</v>
      </c>
      <c r="D17" s="199">
        <v>4295</v>
      </c>
      <c r="E17" s="207">
        <v>4314</v>
      </c>
      <c r="F17" s="207">
        <v>4407</v>
      </c>
      <c r="G17" s="207">
        <v>4509</v>
      </c>
      <c r="H17" s="129">
        <v>4631</v>
      </c>
      <c r="I17" s="129">
        <v>4788</v>
      </c>
      <c r="J17" s="129">
        <v>4876</v>
      </c>
      <c r="K17" s="129">
        <v>4899</v>
      </c>
      <c r="L17" s="357">
        <v>4938</v>
      </c>
      <c r="N17" s="232">
        <v>0.63119906868451692</v>
      </c>
      <c r="O17" s="232">
        <v>0.63560500695410294</v>
      </c>
      <c r="P17" s="232">
        <v>0.6448831404583617</v>
      </c>
      <c r="Q17" s="232">
        <v>0.65690840541139939</v>
      </c>
      <c r="R17" s="232">
        <v>0.6683221766357158</v>
      </c>
      <c r="S17" s="68">
        <v>0.67522974101921474</v>
      </c>
      <c r="T17" s="68">
        <v>0.67986054142739949</v>
      </c>
      <c r="U17" s="68">
        <v>0.68075117370892024</v>
      </c>
      <c r="V17" s="589">
        <v>0.68084244633454838</v>
      </c>
      <c r="X17" s="199">
        <v>89</v>
      </c>
      <c r="Y17" s="207">
        <v>19</v>
      </c>
      <c r="Z17" s="207">
        <v>93</v>
      </c>
      <c r="AA17" s="207">
        <v>102</v>
      </c>
      <c r="AB17" s="129">
        <v>122</v>
      </c>
      <c r="AC17" s="129">
        <v>157</v>
      </c>
      <c r="AD17" s="129">
        <v>88</v>
      </c>
      <c r="AE17" s="129">
        <v>23</v>
      </c>
      <c r="AF17" s="357">
        <f t="shared" si="1"/>
        <v>39</v>
      </c>
      <c r="AH17" s="549"/>
      <c r="AI17" s="549"/>
      <c r="AJ17" s="549"/>
      <c r="AK17" s="549"/>
      <c r="AL17" s="549"/>
      <c r="AM17" s="549"/>
      <c r="AN17" s="549"/>
    </row>
    <row r="18" spans="2:40" s="349" customFormat="1" ht="13.5" customHeight="1" x14ac:dyDescent="0.2">
      <c r="B18" s="21"/>
      <c r="C18" s="349" t="s">
        <v>178</v>
      </c>
      <c r="D18" s="199">
        <v>3321</v>
      </c>
      <c r="E18" s="207">
        <v>3365</v>
      </c>
      <c r="F18" s="207">
        <v>3375</v>
      </c>
      <c r="G18" s="207">
        <v>3358</v>
      </c>
      <c r="H18" s="129">
        <v>3334</v>
      </c>
      <c r="I18" s="129">
        <v>3301</v>
      </c>
      <c r="J18" s="129">
        <v>3277</v>
      </c>
      <c r="K18" s="129">
        <v>3236</v>
      </c>
      <c r="L18" s="357">
        <v>3227</v>
      </c>
      <c r="N18" s="232">
        <v>0.44534778681120146</v>
      </c>
      <c r="O18" s="232">
        <v>0.44427934621099552</v>
      </c>
      <c r="P18" s="232">
        <v>0.44148148148148147</v>
      </c>
      <c r="Q18" s="232">
        <v>0.43865396069088741</v>
      </c>
      <c r="R18" s="232">
        <v>0.4340131973605279</v>
      </c>
      <c r="S18" s="68">
        <v>0.42714328991214784</v>
      </c>
      <c r="T18" s="68">
        <v>0.40982606042111686</v>
      </c>
      <c r="U18" s="68">
        <v>0.39524103831891222</v>
      </c>
      <c r="V18" s="589">
        <v>0.38704679268670594</v>
      </c>
      <c r="X18" s="199">
        <v>22</v>
      </c>
      <c r="Y18" s="207">
        <v>44</v>
      </c>
      <c r="Z18" s="207">
        <v>10</v>
      </c>
      <c r="AA18" s="207">
        <v>-17</v>
      </c>
      <c r="AB18" s="129">
        <v>-24</v>
      </c>
      <c r="AC18" s="129">
        <v>-33</v>
      </c>
      <c r="AD18" s="129">
        <v>-24</v>
      </c>
      <c r="AE18" s="129">
        <v>-41</v>
      </c>
      <c r="AF18" s="357">
        <f t="shared" si="1"/>
        <v>-9</v>
      </c>
      <c r="AH18" s="549"/>
      <c r="AI18" s="549"/>
      <c r="AJ18" s="549"/>
      <c r="AK18" s="549"/>
      <c r="AL18" s="549"/>
      <c r="AM18" s="549"/>
      <c r="AN18" s="549"/>
    </row>
    <row r="19" spans="2:40" ht="13.5" customHeight="1" x14ac:dyDescent="0.2">
      <c r="B19" s="42"/>
      <c r="C19" s="60" t="s">
        <v>138</v>
      </c>
      <c r="D19" s="199">
        <v>2628</v>
      </c>
      <c r="E19" s="200">
        <v>2612</v>
      </c>
      <c r="F19" s="200">
        <v>2631</v>
      </c>
      <c r="G19" s="200">
        <v>2606</v>
      </c>
      <c r="H19" s="201">
        <v>2606</v>
      </c>
      <c r="I19" s="201">
        <v>2618</v>
      </c>
      <c r="J19" s="201">
        <v>2598</v>
      </c>
      <c r="K19" s="201">
        <v>2578</v>
      </c>
      <c r="L19" s="359">
        <v>2606</v>
      </c>
      <c r="N19" s="233">
        <v>0.50114155251141557</v>
      </c>
      <c r="O19" s="232">
        <v>0.5038284839203675</v>
      </c>
      <c r="P19" s="232">
        <v>0.49866970733561383</v>
      </c>
      <c r="Q19" s="233">
        <v>0.49424405218726014</v>
      </c>
      <c r="R19" s="233">
        <v>0.48733691481197239</v>
      </c>
      <c r="S19" s="234">
        <v>0.48433919022154315</v>
      </c>
      <c r="T19" s="234">
        <v>0.47613548883756734</v>
      </c>
      <c r="U19" s="234">
        <v>0.46198603568657876</v>
      </c>
      <c r="V19" s="506">
        <v>0.45126630851880278</v>
      </c>
      <c r="W19" s="60"/>
      <c r="X19" s="199">
        <v>-29</v>
      </c>
      <c r="Y19" s="200">
        <v>-16</v>
      </c>
      <c r="Z19" s="200">
        <v>19</v>
      </c>
      <c r="AA19" s="200">
        <v>-25</v>
      </c>
      <c r="AB19" s="201">
        <v>0</v>
      </c>
      <c r="AC19" s="201">
        <v>12</v>
      </c>
      <c r="AD19" s="201">
        <v>-20</v>
      </c>
      <c r="AE19" s="201">
        <v>-20</v>
      </c>
      <c r="AF19" s="359">
        <f t="shared" si="1"/>
        <v>28</v>
      </c>
      <c r="AH19" s="549"/>
      <c r="AI19" s="549"/>
      <c r="AJ19" s="549"/>
      <c r="AK19" s="549"/>
      <c r="AL19" s="549"/>
      <c r="AM19" s="549"/>
      <c r="AN19" s="549"/>
    </row>
    <row r="20" spans="2:40" ht="13.5" customHeight="1" x14ac:dyDescent="0.2">
      <c r="B20" s="42"/>
      <c r="C20" s="60" t="s">
        <v>143</v>
      </c>
      <c r="D20" s="199">
        <v>1839</v>
      </c>
      <c r="E20" s="200">
        <v>1965</v>
      </c>
      <c r="F20" s="200">
        <v>2020</v>
      </c>
      <c r="G20" s="200">
        <v>2035</v>
      </c>
      <c r="H20" s="201">
        <v>2095</v>
      </c>
      <c r="I20" s="201">
        <v>2240</v>
      </c>
      <c r="J20" s="201">
        <v>2240</v>
      </c>
      <c r="K20" s="201">
        <v>1954</v>
      </c>
      <c r="L20" s="359">
        <v>1948</v>
      </c>
      <c r="N20" s="233">
        <v>0.94072865687873841</v>
      </c>
      <c r="O20" s="232">
        <v>0.94605597964376587</v>
      </c>
      <c r="P20" s="232">
        <v>0.94950495049504946</v>
      </c>
      <c r="Q20" s="233">
        <v>0.94987714987714988</v>
      </c>
      <c r="R20" s="233">
        <v>0.95035799522673026</v>
      </c>
      <c r="S20" s="234">
        <v>0.95223214285714286</v>
      </c>
      <c r="T20" s="234">
        <v>0.95178571428571423</v>
      </c>
      <c r="U20" s="234">
        <v>0.94421699078812693</v>
      </c>
      <c r="V20" s="506">
        <v>0.94250513347022591</v>
      </c>
      <c r="W20" s="60"/>
      <c r="X20" s="199">
        <v>34</v>
      </c>
      <c r="Y20" s="200">
        <v>126</v>
      </c>
      <c r="Z20" s="200">
        <v>55</v>
      </c>
      <c r="AA20" s="200">
        <v>15</v>
      </c>
      <c r="AB20" s="201">
        <v>60</v>
      </c>
      <c r="AC20" s="201">
        <v>145</v>
      </c>
      <c r="AD20" s="201">
        <v>0</v>
      </c>
      <c r="AE20" s="201">
        <v>-286</v>
      </c>
      <c r="AF20" s="359">
        <f t="shared" si="1"/>
        <v>-6</v>
      </c>
      <c r="AH20" s="549"/>
      <c r="AI20" s="549"/>
      <c r="AJ20" s="549"/>
      <c r="AK20" s="549"/>
      <c r="AL20" s="549"/>
      <c r="AM20" s="549"/>
      <c r="AN20" s="549"/>
    </row>
    <row r="21" spans="2:40" s="10" customFormat="1" ht="13.5" customHeight="1" x14ac:dyDescent="0.2">
      <c r="B21" s="21"/>
      <c r="C21" s="10" t="s">
        <v>144</v>
      </c>
      <c r="D21" s="203">
        <v>324</v>
      </c>
      <c r="E21" s="204">
        <v>337</v>
      </c>
      <c r="F21" s="204">
        <v>340</v>
      </c>
      <c r="G21" s="204">
        <v>330</v>
      </c>
      <c r="H21" s="128">
        <v>340</v>
      </c>
      <c r="I21" s="128">
        <v>352</v>
      </c>
      <c r="J21" s="128">
        <v>358</v>
      </c>
      <c r="K21" s="128">
        <v>302</v>
      </c>
      <c r="L21" s="494">
        <v>308</v>
      </c>
      <c r="M21" s="349"/>
      <c r="N21" s="583">
        <v>0.84567901234567899</v>
      </c>
      <c r="O21" s="583">
        <v>0.8486646884272997</v>
      </c>
      <c r="P21" s="583">
        <v>0.84705882352941175</v>
      </c>
      <c r="Q21" s="583">
        <v>0.84242424242424241</v>
      </c>
      <c r="R21" s="583">
        <v>0.84705882352941175</v>
      </c>
      <c r="S21" s="584">
        <v>0.84943181818181823</v>
      </c>
      <c r="T21" s="584">
        <v>0.85195530726256985</v>
      </c>
      <c r="U21" s="584">
        <v>0.82450331125827814</v>
      </c>
      <c r="V21" s="585">
        <v>0.81907894736842102</v>
      </c>
      <c r="X21" s="203">
        <v>29</v>
      </c>
      <c r="Y21" s="204">
        <v>13</v>
      </c>
      <c r="Z21" s="204">
        <v>3</v>
      </c>
      <c r="AA21" s="204">
        <v>-10</v>
      </c>
      <c r="AB21" s="128">
        <v>10</v>
      </c>
      <c r="AC21" s="128">
        <v>12</v>
      </c>
      <c r="AD21" s="128">
        <v>6</v>
      </c>
      <c r="AE21" s="128">
        <v>-56</v>
      </c>
      <c r="AF21" s="494">
        <f t="shared" si="1"/>
        <v>6</v>
      </c>
      <c r="AG21" s="349"/>
      <c r="AH21" s="549"/>
      <c r="AI21" s="549"/>
      <c r="AJ21" s="549"/>
      <c r="AK21" s="549"/>
      <c r="AL21" s="549"/>
      <c r="AM21" s="549"/>
      <c r="AN21" s="549"/>
    </row>
    <row r="22" spans="2:40" ht="12.75" customHeight="1" x14ac:dyDescent="0.2">
      <c r="B22" s="42"/>
      <c r="C22" s="77" t="s">
        <v>20</v>
      </c>
      <c r="D22" s="205">
        <v>33846</v>
      </c>
      <c r="E22" s="205">
        <v>34275</v>
      </c>
      <c r="F22" s="205">
        <v>34651</v>
      </c>
      <c r="G22" s="205">
        <v>34471</v>
      </c>
      <c r="H22" s="206">
        <v>34541</v>
      </c>
      <c r="I22" s="206">
        <v>34815</v>
      </c>
      <c r="J22" s="206">
        <v>34866</v>
      </c>
      <c r="K22" s="206">
        <v>34112</v>
      </c>
      <c r="L22" s="364">
        <v>33747</v>
      </c>
      <c r="N22" s="586">
        <v>0.59977545352478878</v>
      </c>
      <c r="O22" s="590">
        <v>0.60353026987600289</v>
      </c>
      <c r="P22" s="590">
        <v>0.60578338287495315</v>
      </c>
      <c r="Q22" s="586">
        <v>0.603956949319718</v>
      </c>
      <c r="R22" s="586">
        <v>0.60250137517732549</v>
      </c>
      <c r="S22" s="587">
        <v>0.60206807410598884</v>
      </c>
      <c r="T22" s="587">
        <v>0.59651236161303278</v>
      </c>
      <c r="U22" s="587">
        <v>0.58035295497185746</v>
      </c>
      <c r="V22" s="588">
        <v>0.56971816376729989</v>
      </c>
      <c r="W22" s="60"/>
      <c r="X22" s="205">
        <v>-23</v>
      </c>
      <c r="Y22" s="205">
        <v>429</v>
      </c>
      <c r="Z22" s="205">
        <v>376</v>
      </c>
      <c r="AA22" s="205">
        <v>-180</v>
      </c>
      <c r="AB22" s="206">
        <v>70</v>
      </c>
      <c r="AC22" s="206">
        <v>274</v>
      </c>
      <c r="AD22" s="206">
        <v>51</v>
      </c>
      <c r="AE22" s="206">
        <v>-754</v>
      </c>
      <c r="AF22" s="364">
        <f t="shared" si="1"/>
        <v>-365</v>
      </c>
      <c r="AH22" s="549"/>
      <c r="AI22" s="549"/>
      <c r="AJ22" s="549"/>
      <c r="AK22" s="549"/>
      <c r="AL22" s="549"/>
      <c r="AM22" s="549"/>
      <c r="AN22" s="549"/>
    </row>
    <row r="23" spans="2:40" ht="4.5" customHeight="1" x14ac:dyDescent="0.2">
      <c r="B23" s="42"/>
      <c r="D23" s="205"/>
      <c r="E23" s="210"/>
      <c r="F23" s="210"/>
      <c r="G23" s="210"/>
      <c r="H23" s="201"/>
      <c r="I23" s="201"/>
      <c r="J23" s="201"/>
      <c r="K23" s="201"/>
      <c r="L23" s="359"/>
      <c r="N23" s="233"/>
      <c r="O23" s="232"/>
      <c r="P23" s="232"/>
      <c r="Q23" s="233"/>
      <c r="R23" s="233"/>
      <c r="S23" s="234"/>
      <c r="T23" s="234"/>
      <c r="U23" s="234"/>
      <c r="V23" s="506"/>
      <c r="W23" s="60"/>
      <c r="X23" s="205"/>
      <c r="Y23" s="210"/>
      <c r="Z23" s="210"/>
      <c r="AA23" s="210"/>
      <c r="AB23" s="201"/>
      <c r="AC23" s="201"/>
      <c r="AD23" s="201"/>
      <c r="AE23" s="201"/>
      <c r="AF23" s="359"/>
      <c r="AH23" s="549"/>
      <c r="AI23" s="549"/>
      <c r="AJ23" s="549"/>
      <c r="AK23" s="549"/>
      <c r="AL23" s="549"/>
      <c r="AM23" s="549"/>
      <c r="AN23" s="549"/>
    </row>
    <row r="24" spans="2:40" s="42" customFormat="1" ht="12.75" customHeight="1" x14ac:dyDescent="0.2">
      <c r="B24" s="42" t="s">
        <v>257</v>
      </c>
      <c r="D24" s="211">
        <v>105822</v>
      </c>
      <c r="E24" s="211">
        <v>105030</v>
      </c>
      <c r="F24" s="211">
        <v>103429</v>
      </c>
      <c r="G24" s="211">
        <v>100498</v>
      </c>
      <c r="H24" s="212">
        <v>100151</v>
      </c>
      <c r="I24" s="212">
        <v>100209</v>
      </c>
      <c r="J24" s="212">
        <v>100139</v>
      </c>
      <c r="K24" s="212">
        <v>127148</v>
      </c>
      <c r="L24" s="365">
        <v>125383</v>
      </c>
      <c r="N24" s="591">
        <v>0.52589253652359624</v>
      </c>
      <c r="O24" s="591">
        <v>0.52163191469104064</v>
      </c>
      <c r="P24" s="591">
        <v>0.51453654197565479</v>
      </c>
      <c r="Q24" s="591">
        <v>0.50202989114211227</v>
      </c>
      <c r="R24" s="591">
        <v>0.50013479645734937</v>
      </c>
      <c r="S24" s="592">
        <v>0.50105279964873417</v>
      </c>
      <c r="T24" s="592">
        <v>0.49581082295609102</v>
      </c>
      <c r="U24" s="592">
        <v>0.55948972850536383</v>
      </c>
      <c r="V24" s="593">
        <v>0.55266033386771307</v>
      </c>
      <c r="X24" s="211">
        <v>-1417</v>
      </c>
      <c r="Y24" s="211">
        <v>-792</v>
      </c>
      <c r="Z24" s="211">
        <v>-1601</v>
      </c>
      <c r="AA24" s="211">
        <v>-2600</v>
      </c>
      <c r="AB24" s="212">
        <v>-347</v>
      </c>
      <c r="AC24" s="212">
        <v>393</v>
      </c>
      <c r="AD24" s="212">
        <v>-70</v>
      </c>
      <c r="AE24" s="212">
        <v>-1451</v>
      </c>
      <c r="AF24" s="365">
        <f>+L24-K24</f>
        <v>-1765</v>
      </c>
      <c r="AH24" s="549"/>
      <c r="AI24" s="549"/>
      <c r="AJ24" s="549"/>
      <c r="AK24" s="549"/>
      <c r="AL24" s="549"/>
      <c r="AM24" s="549"/>
      <c r="AN24" s="549"/>
    </row>
    <row r="25" spans="2:40" ht="3.75" customHeight="1" x14ac:dyDescent="0.2">
      <c r="B25" s="42"/>
      <c r="D25" s="199"/>
      <c r="E25" s="200"/>
      <c r="F25" s="200"/>
      <c r="G25" s="200"/>
      <c r="H25" s="201"/>
      <c r="I25" s="201"/>
      <c r="J25" s="201"/>
      <c r="K25" s="201"/>
      <c r="L25" s="359"/>
      <c r="N25" s="233"/>
      <c r="O25" s="232"/>
      <c r="P25" s="232"/>
      <c r="Q25" s="233"/>
      <c r="R25" s="233"/>
      <c r="S25" s="234"/>
      <c r="T25" s="234"/>
      <c r="U25" s="234"/>
      <c r="V25" s="506"/>
      <c r="W25" s="60"/>
      <c r="X25" s="199"/>
      <c r="Y25" s="200"/>
      <c r="Z25" s="200"/>
      <c r="AA25" s="200"/>
      <c r="AB25" s="201"/>
      <c r="AC25" s="201"/>
      <c r="AD25" s="201"/>
      <c r="AE25" s="201"/>
      <c r="AF25" s="359"/>
      <c r="AH25" s="549"/>
      <c r="AI25" s="549"/>
      <c r="AJ25" s="549"/>
      <c r="AK25" s="549"/>
      <c r="AL25" s="549"/>
      <c r="AM25" s="549"/>
      <c r="AN25" s="549"/>
    </row>
    <row r="26" spans="2:40" ht="12.75" customHeight="1" x14ac:dyDescent="0.2">
      <c r="B26" s="42" t="s">
        <v>14</v>
      </c>
      <c r="D26" s="199"/>
      <c r="E26" s="200"/>
      <c r="F26" s="200"/>
      <c r="G26" s="200"/>
      <c r="H26" s="201"/>
      <c r="I26" s="201"/>
      <c r="J26" s="201"/>
      <c r="K26" s="201"/>
      <c r="L26" s="359"/>
      <c r="N26" s="233"/>
      <c r="O26" s="232"/>
      <c r="P26" s="232"/>
      <c r="Q26" s="233"/>
      <c r="R26" s="233"/>
      <c r="S26" s="234"/>
      <c r="T26" s="234"/>
      <c r="U26" s="234"/>
      <c r="V26" s="506"/>
      <c r="W26" s="60"/>
      <c r="X26" s="199"/>
      <c r="Y26" s="200"/>
      <c r="Z26" s="200"/>
      <c r="AA26" s="200"/>
      <c r="AB26" s="201"/>
      <c r="AC26" s="201"/>
      <c r="AD26" s="201"/>
      <c r="AE26" s="201"/>
      <c r="AF26" s="359"/>
      <c r="AH26" s="549"/>
      <c r="AI26" s="549"/>
      <c r="AJ26" s="549"/>
      <c r="AK26" s="549"/>
      <c r="AL26" s="549"/>
      <c r="AM26" s="549"/>
      <c r="AN26" s="549"/>
    </row>
    <row r="27" spans="2:40" ht="13.5" customHeight="1" x14ac:dyDescent="0.2">
      <c r="B27" s="42"/>
      <c r="C27" s="60" t="s">
        <v>123</v>
      </c>
      <c r="D27" s="199">
        <v>153708</v>
      </c>
      <c r="E27" s="200">
        <v>152665</v>
      </c>
      <c r="F27" s="200">
        <v>147476</v>
      </c>
      <c r="G27" s="200">
        <v>152354</v>
      </c>
      <c r="H27" s="201">
        <v>155034</v>
      </c>
      <c r="I27" s="201">
        <v>155543</v>
      </c>
      <c r="J27" s="201">
        <v>160408</v>
      </c>
      <c r="K27" s="201">
        <v>166561</v>
      </c>
      <c r="L27" s="359">
        <v>169898</v>
      </c>
      <c r="N27" s="233">
        <v>0.95002211986363749</v>
      </c>
      <c r="O27" s="232">
        <v>0.94794484655946021</v>
      </c>
      <c r="P27" s="232">
        <v>0.94445197862703079</v>
      </c>
      <c r="Q27" s="233">
        <v>0.94365097076545412</v>
      </c>
      <c r="R27" s="233">
        <v>0.94167085929538041</v>
      </c>
      <c r="S27" s="234">
        <v>0.93841574355644419</v>
      </c>
      <c r="T27" s="234">
        <v>0.93710413445713425</v>
      </c>
      <c r="U27" s="234">
        <v>0.93650974717971192</v>
      </c>
      <c r="V27" s="506">
        <v>0.93529647200084753</v>
      </c>
      <c r="W27" s="60"/>
      <c r="X27" s="199">
        <v>3243</v>
      </c>
      <c r="Y27" s="200">
        <v>-1043</v>
      </c>
      <c r="Z27" s="200">
        <v>-5189</v>
      </c>
      <c r="AA27" s="200">
        <v>4878</v>
      </c>
      <c r="AB27" s="201">
        <v>2680</v>
      </c>
      <c r="AC27" s="201">
        <v>509</v>
      </c>
      <c r="AD27" s="201">
        <v>4865</v>
      </c>
      <c r="AE27" s="201">
        <v>6153</v>
      </c>
      <c r="AF27" s="359">
        <f>+L27-K27</f>
        <v>3337</v>
      </c>
      <c r="AH27" s="549"/>
      <c r="AI27" s="549"/>
      <c r="AJ27" s="549"/>
      <c r="AK27" s="549"/>
      <c r="AL27" s="549"/>
      <c r="AM27" s="549"/>
      <c r="AN27" s="549"/>
    </row>
    <row r="28" spans="2:40" ht="13.5" customHeight="1" x14ac:dyDescent="0.2">
      <c r="B28" s="42"/>
      <c r="C28" s="10" t="s">
        <v>323</v>
      </c>
      <c r="D28" s="203">
        <v>56632</v>
      </c>
      <c r="E28" s="204">
        <v>58192</v>
      </c>
      <c r="F28" s="204">
        <v>58902</v>
      </c>
      <c r="G28" s="204">
        <v>59011</v>
      </c>
      <c r="H28" s="128">
        <v>58989</v>
      </c>
      <c r="I28" s="128">
        <v>60471</v>
      </c>
      <c r="J28" s="128">
        <v>63103</v>
      </c>
      <c r="K28" s="128">
        <v>65381</v>
      </c>
      <c r="L28" s="494">
        <v>68414</v>
      </c>
      <c r="N28" s="583">
        <v>0.89708998446108212</v>
      </c>
      <c r="O28" s="583">
        <v>0.89855993951058566</v>
      </c>
      <c r="P28" s="583">
        <v>0.89723608705986213</v>
      </c>
      <c r="Q28" s="583">
        <v>0.89634136008540777</v>
      </c>
      <c r="R28" s="583">
        <v>0.91573005136550878</v>
      </c>
      <c r="S28" s="584">
        <v>0.91734881182715677</v>
      </c>
      <c r="T28" s="584">
        <v>0.92003549751992775</v>
      </c>
      <c r="U28" s="584">
        <v>0.92347929826708064</v>
      </c>
      <c r="V28" s="585">
        <v>0.92675475779811145</v>
      </c>
      <c r="W28" s="60"/>
      <c r="X28" s="203">
        <v>3837</v>
      </c>
      <c r="Y28" s="204">
        <v>1560</v>
      </c>
      <c r="Z28" s="204">
        <v>710</v>
      </c>
      <c r="AA28" s="204">
        <v>109</v>
      </c>
      <c r="AB28" s="128">
        <v>1137</v>
      </c>
      <c r="AC28" s="128">
        <v>1482</v>
      </c>
      <c r="AD28" s="128">
        <v>2632</v>
      </c>
      <c r="AE28" s="128">
        <v>2278</v>
      </c>
      <c r="AF28" s="494">
        <f>+L28-K28</f>
        <v>3033</v>
      </c>
      <c r="AH28" s="549"/>
      <c r="AI28" s="549"/>
      <c r="AJ28" s="549"/>
      <c r="AK28" s="549"/>
      <c r="AL28" s="549"/>
      <c r="AM28" s="549"/>
      <c r="AN28" s="549"/>
    </row>
    <row r="29" spans="2:40" ht="12.75" customHeight="1" x14ac:dyDescent="0.2">
      <c r="B29" s="42"/>
      <c r="C29" s="77" t="s">
        <v>20</v>
      </c>
      <c r="D29" s="205">
        <v>210340</v>
      </c>
      <c r="E29" s="210">
        <v>210857</v>
      </c>
      <c r="F29" s="210">
        <v>206378</v>
      </c>
      <c r="G29" s="210">
        <v>211365</v>
      </c>
      <c r="H29" s="206">
        <v>214023</v>
      </c>
      <c r="I29" s="206">
        <v>216014</v>
      </c>
      <c r="J29" s="206">
        <v>223511</v>
      </c>
      <c r="K29" s="206">
        <v>231942</v>
      </c>
      <c r="L29" s="364">
        <v>238312</v>
      </c>
      <c r="N29" s="586">
        <v>0.93577065703147289</v>
      </c>
      <c r="O29" s="586">
        <v>0.93431567365560542</v>
      </c>
      <c r="P29" s="586">
        <v>0.9309761699405944</v>
      </c>
      <c r="Q29" s="586">
        <v>0.93044259929505835</v>
      </c>
      <c r="R29" s="586">
        <v>0.93452105614817094</v>
      </c>
      <c r="S29" s="587">
        <v>0.932518262705195</v>
      </c>
      <c r="T29" s="587">
        <v>0.93228521191350766</v>
      </c>
      <c r="U29" s="587">
        <v>0.93283665744022215</v>
      </c>
      <c r="V29" s="588">
        <v>0.93284433851421666</v>
      </c>
      <c r="W29" s="60"/>
      <c r="X29" s="205">
        <v>7080</v>
      </c>
      <c r="Y29" s="210">
        <v>517</v>
      </c>
      <c r="Z29" s="210">
        <v>-4479</v>
      </c>
      <c r="AA29" s="210">
        <v>4987</v>
      </c>
      <c r="AB29" s="206">
        <v>3817</v>
      </c>
      <c r="AC29" s="206">
        <v>1991</v>
      </c>
      <c r="AD29" s="206">
        <v>7497</v>
      </c>
      <c r="AE29" s="206">
        <v>8431</v>
      </c>
      <c r="AF29" s="364">
        <f>+L29-K29</f>
        <v>6370</v>
      </c>
      <c r="AH29" s="549"/>
      <c r="AI29" s="549"/>
      <c r="AJ29" s="549"/>
      <c r="AK29" s="549"/>
      <c r="AL29" s="549"/>
      <c r="AM29" s="549"/>
      <c r="AN29" s="549"/>
    </row>
    <row r="30" spans="2:40" ht="3.75" customHeight="1" x14ac:dyDescent="0.2">
      <c r="B30" s="42"/>
      <c r="D30" s="205"/>
      <c r="E30" s="200"/>
      <c r="F30" s="200"/>
      <c r="G30" s="200"/>
      <c r="H30" s="201"/>
      <c r="I30" s="201"/>
      <c r="J30" s="201"/>
      <c r="K30" s="201"/>
      <c r="L30" s="359"/>
      <c r="N30" s="233"/>
      <c r="O30" s="586"/>
      <c r="P30" s="586"/>
      <c r="Q30" s="233"/>
      <c r="R30" s="233"/>
      <c r="S30" s="234"/>
      <c r="T30" s="234"/>
      <c r="U30" s="234"/>
      <c r="V30" s="506"/>
      <c r="W30" s="60"/>
      <c r="X30" s="205"/>
      <c r="Y30" s="200"/>
      <c r="Z30" s="200"/>
      <c r="AA30" s="200"/>
      <c r="AB30" s="201"/>
      <c r="AC30" s="201"/>
      <c r="AD30" s="201"/>
      <c r="AE30" s="201"/>
      <c r="AF30" s="359"/>
      <c r="AH30" s="549"/>
      <c r="AI30" s="549"/>
      <c r="AJ30" s="549"/>
      <c r="AK30" s="549"/>
      <c r="AL30" s="549"/>
      <c r="AM30" s="549"/>
      <c r="AN30" s="549"/>
    </row>
    <row r="31" spans="2:40" ht="12.75" customHeight="1" x14ac:dyDescent="0.2">
      <c r="B31" s="42" t="s">
        <v>145</v>
      </c>
      <c r="D31" s="199"/>
      <c r="E31" s="200"/>
      <c r="F31" s="200"/>
      <c r="G31" s="200"/>
      <c r="H31" s="201"/>
      <c r="I31" s="201"/>
      <c r="J31" s="201"/>
      <c r="K31" s="201"/>
      <c r="L31" s="359"/>
      <c r="N31" s="233"/>
      <c r="O31" s="232"/>
      <c r="P31" s="232"/>
      <c r="Q31" s="233"/>
      <c r="R31" s="233"/>
      <c r="S31" s="234"/>
      <c r="T31" s="234"/>
      <c r="U31" s="234"/>
      <c r="V31" s="506"/>
      <c r="W31" s="60"/>
      <c r="X31" s="199"/>
      <c r="Y31" s="200"/>
      <c r="Z31" s="200"/>
      <c r="AA31" s="200"/>
      <c r="AB31" s="201"/>
      <c r="AC31" s="201"/>
      <c r="AD31" s="201"/>
      <c r="AE31" s="201"/>
      <c r="AF31" s="359"/>
      <c r="AH31" s="549"/>
      <c r="AI31" s="549"/>
      <c r="AJ31" s="549"/>
      <c r="AK31" s="549"/>
      <c r="AL31" s="549"/>
      <c r="AM31" s="549"/>
      <c r="AN31" s="549"/>
    </row>
    <row r="32" spans="2:40" s="10" customFormat="1" ht="13.5" customHeight="1" x14ac:dyDescent="0.2">
      <c r="B32" s="21"/>
      <c r="C32" s="10" t="s">
        <v>137</v>
      </c>
      <c r="D32" s="199">
        <v>18352</v>
      </c>
      <c r="E32" s="207">
        <v>18713</v>
      </c>
      <c r="F32" s="207">
        <v>18928</v>
      </c>
      <c r="G32" s="207">
        <v>19157</v>
      </c>
      <c r="H32" s="129">
        <v>19289</v>
      </c>
      <c r="I32" s="129">
        <v>19602</v>
      </c>
      <c r="J32" s="129">
        <v>19667</v>
      </c>
      <c r="K32" s="129">
        <v>19754</v>
      </c>
      <c r="L32" s="357">
        <v>20062</v>
      </c>
      <c r="M32" s="349"/>
      <c r="N32" s="232">
        <v>0.65965562336530081</v>
      </c>
      <c r="O32" s="232">
        <v>0.65393042270079627</v>
      </c>
      <c r="P32" s="232">
        <v>0.6513102282333052</v>
      </c>
      <c r="Q32" s="232">
        <v>0.64597797149866887</v>
      </c>
      <c r="R32" s="232">
        <v>0.64000207372077345</v>
      </c>
      <c r="S32" s="68">
        <v>0.63493521069278647</v>
      </c>
      <c r="T32" s="68">
        <v>0.63110794732292674</v>
      </c>
      <c r="U32" s="68">
        <v>0.62321555128075323</v>
      </c>
      <c r="V32" s="589">
        <v>0.61205263682583988</v>
      </c>
      <c r="X32" s="199">
        <v>105</v>
      </c>
      <c r="Y32" s="207">
        <v>361</v>
      </c>
      <c r="Z32" s="207">
        <v>215</v>
      </c>
      <c r="AA32" s="207">
        <v>229</v>
      </c>
      <c r="AB32" s="129">
        <v>132</v>
      </c>
      <c r="AC32" s="129">
        <v>313</v>
      </c>
      <c r="AD32" s="129">
        <v>65</v>
      </c>
      <c r="AE32" s="129">
        <v>87</v>
      </c>
      <c r="AF32" s="357">
        <f t="shared" ref="AF32:AF37" si="2">+L32-K32</f>
        <v>308</v>
      </c>
      <c r="AG32" s="349"/>
      <c r="AH32" s="549"/>
      <c r="AI32" s="549"/>
      <c r="AJ32" s="549"/>
      <c r="AK32" s="549"/>
      <c r="AL32" s="549"/>
      <c r="AM32" s="549"/>
      <c r="AN32" s="549"/>
    </row>
    <row r="33" spans="2:40" ht="13.5" customHeight="1" x14ac:dyDescent="0.2">
      <c r="B33" s="42"/>
      <c r="C33" s="60" t="s">
        <v>146</v>
      </c>
      <c r="D33" s="199">
        <v>37498</v>
      </c>
      <c r="E33" s="200">
        <v>38271</v>
      </c>
      <c r="F33" s="200">
        <v>40000</v>
      </c>
      <c r="G33" s="200">
        <v>38070</v>
      </c>
      <c r="H33" s="201">
        <v>40393</v>
      </c>
      <c r="I33" s="201">
        <v>41302</v>
      </c>
      <c r="J33" s="201">
        <v>41691</v>
      </c>
      <c r="K33" s="201">
        <v>41847</v>
      </c>
      <c r="L33" s="359">
        <v>41737</v>
      </c>
      <c r="N33" s="233">
        <v>0.95239746119793056</v>
      </c>
      <c r="O33" s="232">
        <v>0.94089519479501449</v>
      </c>
      <c r="P33" s="232">
        <v>0.93340000000000001</v>
      </c>
      <c r="Q33" s="233">
        <v>0.92012083004990808</v>
      </c>
      <c r="R33" s="233">
        <v>0.91290570148293027</v>
      </c>
      <c r="S33" s="234">
        <v>0.90881797491646898</v>
      </c>
      <c r="T33" s="234">
        <v>0.89623659782686915</v>
      </c>
      <c r="U33" s="234">
        <v>0.88551150620116137</v>
      </c>
      <c r="V33" s="506">
        <v>0.94230538850420487</v>
      </c>
      <c r="W33" s="60"/>
      <c r="X33" s="199">
        <v>443</v>
      </c>
      <c r="Y33" s="200">
        <v>773</v>
      </c>
      <c r="Z33" s="200">
        <v>1729</v>
      </c>
      <c r="AA33" s="200">
        <v>-1930</v>
      </c>
      <c r="AB33" s="201">
        <v>2323</v>
      </c>
      <c r="AC33" s="201">
        <v>909</v>
      </c>
      <c r="AD33" s="201">
        <v>389</v>
      </c>
      <c r="AE33" s="201">
        <v>156</v>
      </c>
      <c r="AF33" s="359">
        <f t="shared" si="2"/>
        <v>-110</v>
      </c>
      <c r="AH33" s="549"/>
      <c r="AI33" s="549"/>
      <c r="AJ33" s="549"/>
      <c r="AK33" s="549"/>
      <c r="AL33" s="549"/>
      <c r="AM33" s="549"/>
      <c r="AN33" s="549"/>
    </row>
    <row r="34" spans="2:40" ht="13.5" customHeight="1" x14ac:dyDescent="0.2">
      <c r="B34" s="42"/>
      <c r="C34" s="60" t="s">
        <v>148</v>
      </c>
      <c r="D34" s="199">
        <v>2370</v>
      </c>
      <c r="E34" s="200">
        <v>2320</v>
      </c>
      <c r="F34" s="200">
        <v>2314</v>
      </c>
      <c r="G34" s="200">
        <v>2307</v>
      </c>
      <c r="H34" s="201">
        <v>2326</v>
      </c>
      <c r="I34" s="201">
        <v>2299</v>
      </c>
      <c r="J34" s="201">
        <v>2315</v>
      </c>
      <c r="K34" s="201">
        <v>2336</v>
      </c>
      <c r="L34" s="359">
        <v>2323</v>
      </c>
      <c r="N34" s="233">
        <v>0.66497890295358653</v>
      </c>
      <c r="O34" s="232">
        <v>0.66163793103448276</v>
      </c>
      <c r="P34" s="232">
        <v>0.66594641313742442</v>
      </c>
      <c r="Q34" s="233">
        <v>0.66666666666666663</v>
      </c>
      <c r="R34" s="233">
        <v>0.64445399828030958</v>
      </c>
      <c r="S34" s="234">
        <v>0.6415832970856894</v>
      </c>
      <c r="T34" s="234">
        <v>0.64276457883369331</v>
      </c>
      <c r="U34" s="234">
        <v>0.64768835616438358</v>
      </c>
      <c r="V34" s="506">
        <v>0.64356435643564358</v>
      </c>
      <c r="W34" s="60"/>
      <c r="X34" s="199">
        <v>-41</v>
      </c>
      <c r="Y34" s="200">
        <v>-50</v>
      </c>
      <c r="Z34" s="200">
        <v>-6</v>
      </c>
      <c r="AA34" s="200">
        <v>-7</v>
      </c>
      <c r="AB34" s="201">
        <v>19</v>
      </c>
      <c r="AC34" s="201">
        <v>-27</v>
      </c>
      <c r="AD34" s="201">
        <v>16</v>
      </c>
      <c r="AE34" s="201">
        <v>21</v>
      </c>
      <c r="AF34" s="359">
        <f t="shared" si="2"/>
        <v>-13</v>
      </c>
      <c r="AH34" s="549"/>
      <c r="AI34" s="549"/>
      <c r="AJ34" s="549"/>
      <c r="AK34" s="549"/>
      <c r="AL34" s="549"/>
      <c r="AM34" s="549"/>
      <c r="AN34" s="549"/>
    </row>
    <row r="35" spans="2:40" ht="13.5" customHeight="1" x14ac:dyDescent="0.2">
      <c r="B35" s="42"/>
      <c r="C35" s="60" t="s">
        <v>179</v>
      </c>
      <c r="D35" s="199">
        <v>878</v>
      </c>
      <c r="E35" s="200">
        <v>936</v>
      </c>
      <c r="F35" s="200">
        <v>1005</v>
      </c>
      <c r="G35" s="200">
        <v>1084</v>
      </c>
      <c r="H35" s="201">
        <v>1146</v>
      </c>
      <c r="I35" s="201">
        <v>1188</v>
      </c>
      <c r="J35" s="201">
        <v>1273</v>
      </c>
      <c r="K35" s="201">
        <v>1327</v>
      </c>
      <c r="L35" s="359">
        <v>1354</v>
      </c>
      <c r="N35" s="233">
        <v>0.97722095671981779</v>
      </c>
      <c r="O35" s="232">
        <v>0.96474358974358976</v>
      </c>
      <c r="P35" s="232">
        <v>0.94328358208955221</v>
      </c>
      <c r="Q35" s="233">
        <v>0.92435424354243545</v>
      </c>
      <c r="R35" s="233">
        <v>0.91448516579406636</v>
      </c>
      <c r="S35" s="234">
        <v>0.91245791245791241</v>
      </c>
      <c r="T35" s="234">
        <v>0.90416339355852315</v>
      </c>
      <c r="U35" s="234">
        <v>0.90354182366239644</v>
      </c>
      <c r="V35" s="506">
        <v>0.90768094534711963</v>
      </c>
      <c r="W35" s="60"/>
      <c r="X35" s="199">
        <v>41</v>
      </c>
      <c r="Y35" s="200">
        <v>58</v>
      </c>
      <c r="Z35" s="200">
        <v>69</v>
      </c>
      <c r="AA35" s="200">
        <v>79</v>
      </c>
      <c r="AB35" s="201">
        <v>62</v>
      </c>
      <c r="AC35" s="201">
        <v>42</v>
      </c>
      <c r="AD35" s="201">
        <v>85</v>
      </c>
      <c r="AE35" s="201">
        <v>54</v>
      </c>
      <c r="AF35" s="359">
        <f t="shared" si="2"/>
        <v>27</v>
      </c>
      <c r="AH35" s="549"/>
      <c r="AI35" s="549"/>
      <c r="AJ35" s="549"/>
      <c r="AK35" s="549"/>
      <c r="AL35" s="549"/>
      <c r="AM35" s="549"/>
      <c r="AN35" s="549"/>
    </row>
    <row r="36" spans="2:40" ht="13.5" customHeight="1" x14ac:dyDescent="0.2">
      <c r="B36" s="42"/>
      <c r="C36" s="60" t="s">
        <v>147</v>
      </c>
      <c r="D36" s="199">
        <v>4809</v>
      </c>
      <c r="E36" s="200">
        <v>4992</v>
      </c>
      <c r="F36" s="200">
        <v>5224</v>
      </c>
      <c r="G36" s="200">
        <v>5609</v>
      </c>
      <c r="H36" s="201">
        <v>5749</v>
      </c>
      <c r="I36" s="201">
        <v>5823</v>
      </c>
      <c r="J36" s="201">
        <v>6049</v>
      </c>
      <c r="K36" s="201">
        <v>6480</v>
      </c>
      <c r="L36" s="359">
        <v>6681</v>
      </c>
      <c r="N36" s="233">
        <v>0.99563318777292575</v>
      </c>
      <c r="O36" s="232">
        <v>0.99459134615384615</v>
      </c>
      <c r="P36" s="232">
        <v>0.99387442572741191</v>
      </c>
      <c r="Q36" s="233">
        <v>0.99536459261900512</v>
      </c>
      <c r="R36" s="233">
        <v>0.99652113411028009</v>
      </c>
      <c r="S36" s="234">
        <v>0.99570668040528942</v>
      </c>
      <c r="T36" s="234">
        <v>0.99619771863117867</v>
      </c>
      <c r="U36" s="234">
        <v>0.99629629629629635</v>
      </c>
      <c r="V36" s="506">
        <v>0.99625804520281391</v>
      </c>
      <c r="W36" s="60"/>
      <c r="X36" s="199">
        <v>284</v>
      </c>
      <c r="Y36" s="200">
        <v>183</v>
      </c>
      <c r="Z36" s="200">
        <v>232</v>
      </c>
      <c r="AA36" s="200">
        <v>385</v>
      </c>
      <c r="AB36" s="201">
        <v>140</v>
      </c>
      <c r="AC36" s="201">
        <v>74</v>
      </c>
      <c r="AD36" s="201">
        <v>226</v>
      </c>
      <c r="AE36" s="201">
        <v>431</v>
      </c>
      <c r="AF36" s="359">
        <f t="shared" si="2"/>
        <v>201</v>
      </c>
      <c r="AH36" s="549"/>
      <c r="AI36" s="549"/>
      <c r="AJ36" s="549"/>
      <c r="AK36" s="549"/>
      <c r="AL36" s="549"/>
      <c r="AM36" s="549"/>
      <c r="AN36" s="549"/>
    </row>
    <row r="37" spans="2:40" ht="12.75" customHeight="1" x14ac:dyDescent="0.2">
      <c r="B37" s="42"/>
      <c r="C37" s="77" t="s">
        <v>20</v>
      </c>
      <c r="D37" s="205">
        <v>63907</v>
      </c>
      <c r="E37" s="210">
        <v>65232</v>
      </c>
      <c r="F37" s="210">
        <v>67471</v>
      </c>
      <c r="G37" s="210">
        <v>66227</v>
      </c>
      <c r="H37" s="206">
        <v>68903</v>
      </c>
      <c r="I37" s="206">
        <v>70214</v>
      </c>
      <c r="J37" s="206">
        <v>70995</v>
      </c>
      <c r="K37" s="206">
        <v>71744</v>
      </c>
      <c r="L37" s="364">
        <v>72157</v>
      </c>
      <c r="N37" s="586">
        <v>0.86126715383291341</v>
      </c>
      <c r="O37" s="586">
        <v>0.85309357370615646</v>
      </c>
      <c r="P37" s="586">
        <v>0.84992070667397845</v>
      </c>
      <c r="Q37" s="586">
        <v>0.83843447536503235</v>
      </c>
      <c r="R37" s="586">
        <v>0.81588704281891167</v>
      </c>
      <c r="S37" s="587">
        <v>0.83087418463554275</v>
      </c>
      <c r="T37" s="587">
        <v>0.82318473131910697</v>
      </c>
      <c r="U37" s="587">
        <v>0.81588704281891167</v>
      </c>
      <c r="V37" s="588">
        <v>0.84521252269357094</v>
      </c>
      <c r="W37" s="60"/>
      <c r="X37" s="205">
        <v>832</v>
      </c>
      <c r="Y37" s="210">
        <v>1325</v>
      </c>
      <c r="Z37" s="210">
        <v>2239</v>
      </c>
      <c r="AA37" s="210">
        <v>-1244</v>
      </c>
      <c r="AB37" s="206">
        <v>2676</v>
      </c>
      <c r="AC37" s="206">
        <v>1311</v>
      </c>
      <c r="AD37" s="206">
        <v>781</v>
      </c>
      <c r="AE37" s="206">
        <v>749</v>
      </c>
      <c r="AF37" s="364">
        <f t="shared" si="2"/>
        <v>413</v>
      </c>
      <c r="AH37" s="549"/>
      <c r="AI37" s="549"/>
      <c r="AJ37" s="549"/>
      <c r="AK37" s="549"/>
      <c r="AL37" s="549"/>
      <c r="AM37" s="549"/>
      <c r="AN37" s="549"/>
    </row>
    <row r="38" spans="2:40" ht="3.75" customHeight="1" x14ac:dyDescent="0.2">
      <c r="B38" s="42"/>
      <c r="D38" s="199"/>
      <c r="E38" s="199"/>
      <c r="F38" s="199"/>
      <c r="G38" s="199"/>
      <c r="H38" s="199"/>
      <c r="I38" s="199"/>
      <c r="J38" s="199"/>
      <c r="K38" s="199"/>
      <c r="L38" s="366"/>
      <c r="N38" s="233"/>
      <c r="O38" s="232"/>
      <c r="P38" s="232"/>
      <c r="Q38" s="233"/>
      <c r="R38" s="233"/>
      <c r="S38" s="234"/>
      <c r="T38" s="234"/>
      <c r="U38" s="234"/>
      <c r="V38" s="506"/>
      <c r="W38" s="60"/>
      <c r="X38" s="199"/>
      <c r="Y38" s="199"/>
      <c r="Z38" s="199"/>
      <c r="AA38" s="199"/>
      <c r="AB38" s="199"/>
      <c r="AC38" s="199"/>
      <c r="AD38" s="199"/>
      <c r="AE38" s="199"/>
      <c r="AF38" s="366"/>
      <c r="AH38" s="549"/>
      <c r="AI38" s="549"/>
      <c r="AJ38" s="549"/>
      <c r="AK38" s="549"/>
      <c r="AL38" s="549"/>
      <c r="AM38" s="549"/>
      <c r="AN38" s="549"/>
    </row>
    <row r="39" spans="2:40" s="42" customFormat="1" ht="12.75" customHeight="1" x14ac:dyDescent="0.2">
      <c r="B39" s="42" t="s">
        <v>14</v>
      </c>
      <c r="D39" s="211">
        <v>274247</v>
      </c>
      <c r="E39" s="211">
        <v>276089</v>
      </c>
      <c r="F39" s="211">
        <v>273849</v>
      </c>
      <c r="G39" s="211">
        <v>277592</v>
      </c>
      <c r="H39" s="211">
        <v>282926</v>
      </c>
      <c r="I39" s="211">
        <v>286228</v>
      </c>
      <c r="J39" s="211">
        <v>294506</v>
      </c>
      <c r="K39" s="211">
        <v>303686</v>
      </c>
      <c r="L39" s="367">
        <v>310469</v>
      </c>
      <c r="N39" s="591">
        <v>0.91840931714841001</v>
      </c>
      <c r="O39" s="591">
        <v>0.91512519513635093</v>
      </c>
      <c r="P39" s="591">
        <v>0.91100570022165495</v>
      </c>
      <c r="Q39" s="591">
        <v>0.90849159918153266</v>
      </c>
      <c r="R39" s="591">
        <v>0.91014965043863061</v>
      </c>
      <c r="S39" s="592">
        <v>0.90758416367371464</v>
      </c>
      <c r="T39" s="592">
        <v>0.90598493748854014</v>
      </c>
      <c r="U39" s="592">
        <v>0.90520801090600156</v>
      </c>
      <c r="V39" s="593">
        <v>0.9124775742505693</v>
      </c>
      <c r="X39" s="211">
        <v>7912</v>
      </c>
      <c r="Y39" s="211">
        <v>1842</v>
      </c>
      <c r="Z39" s="211">
        <v>-2240</v>
      </c>
      <c r="AA39" s="211">
        <v>3743</v>
      </c>
      <c r="AB39" s="211">
        <v>6493</v>
      </c>
      <c r="AC39" s="211">
        <v>3302</v>
      </c>
      <c r="AD39" s="211">
        <v>8278</v>
      </c>
      <c r="AE39" s="211">
        <v>9180</v>
      </c>
      <c r="AF39" s="367">
        <f>+L39-K39</f>
        <v>6783</v>
      </c>
      <c r="AH39" s="549"/>
      <c r="AI39" s="549"/>
      <c r="AJ39" s="549"/>
      <c r="AK39" s="549"/>
      <c r="AL39" s="549"/>
      <c r="AM39" s="549"/>
      <c r="AN39" s="549"/>
    </row>
    <row r="40" spans="2:40" ht="3.95" customHeight="1" x14ac:dyDescent="0.2">
      <c r="B40" s="42"/>
      <c r="D40" s="199"/>
      <c r="E40" s="199"/>
      <c r="F40" s="199"/>
      <c r="G40" s="199"/>
      <c r="H40" s="199"/>
      <c r="I40" s="199"/>
      <c r="J40" s="199"/>
      <c r="K40" s="199"/>
      <c r="L40" s="366"/>
      <c r="N40" s="232"/>
      <c r="O40" s="232"/>
      <c r="P40" s="232"/>
      <c r="Q40" s="232"/>
      <c r="R40" s="232"/>
      <c r="S40" s="68"/>
      <c r="T40" s="68"/>
      <c r="U40" s="68"/>
      <c r="V40" s="589"/>
      <c r="W40" s="60"/>
      <c r="X40" s="199"/>
      <c r="Y40" s="199"/>
      <c r="Z40" s="199"/>
      <c r="AA40" s="199"/>
      <c r="AB40" s="199"/>
      <c r="AC40" s="199"/>
      <c r="AD40" s="199"/>
      <c r="AE40" s="199"/>
      <c r="AF40" s="366"/>
      <c r="AH40" s="549"/>
      <c r="AI40" s="549"/>
      <c r="AJ40" s="549"/>
      <c r="AK40" s="549"/>
      <c r="AL40" s="549"/>
      <c r="AM40" s="549"/>
      <c r="AN40" s="549"/>
    </row>
    <row r="41" spans="2:40" s="42" customFormat="1" ht="12.75" customHeight="1" thickBot="1" x14ac:dyDescent="0.25">
      <c r="B41" s="42" t="s">
        <v>128</v>
      </c>
      <c r="D41" s="215">
        <v>380069</v>
      </c>
      <c r="E41" s="215">
        <v>381119</v>
      </c>
      <c r="F41" s="215">
        <v>377278</v>
      </c>
      <c r="G41" s="215">
        <v>378090</v>
      </c>
      <c r="H41" s="215">
        <v>383077</v>
      </c>
      <c r="I41" s="215">
        <v>386437</v>
      </c>
      <c r="J41" s="215">
        <v>394645</v>
      </c>
      <c r="K41" s="215">
        <v>430834</v>
      </c>
      <c r="L41" s="368">
        <v>435852</v>
      </c>
      <c r="N41" s="594">
        <v>0.80912150162207386</v>
      </c>
      <c r="O41" s="594">
        <v>0.80668505112576383</v>
      </c>
      <c r="P41" s="594">
        <v>0.80231553390338162</v>
      </c>
      <c r="Q41" s="594">
        <v>0.80045227326826951</v>
      </c>
      <c r="R41" s="594">
        <v>0.80295606366344108</v>
      </c>
      <c r="S41" s="595">
        <v>0.80216438902072007</v>
      </c>
      <c r="T41" s="595">
        <v>0.80190551001533028</v>
      </c>
      <c r="U41" s="595">
        <v>0.80317941480941613</v>
      </c>
      <c r="V41" s="596">
        <v>0.80897009966777411</v>
      </c>
      <c r="X41" s="215">
        <v>6495</v>
      </c>
      <c r="Y41" s="215">
        <v>1050</v>
      </c>
      <c r="Z41" s="215">
        <v>-3841</v>
      </c>
      <c r="AA41" s="215">
        <v>1143</v>
      </c>
      <c r="AB41" s="215">
        <v>6146</v>
      </c>
      <c r="AC41" s="215">
        <v>3695</v>
      </c>
      <c r="AD41" s="215">
        <v>8208</v>
      </c>
      <c r="AE41" s="215">
        <v>7729</v>
      </c>
      <c r="AF41" s="368">
        <f>+L41-K41</f>
        <v>5018</v>
      </c>
      <c r="AH41" s="549"/>
      <c r="AI41" s="549"/>
      <c r="AJ41" s="549"/>
      <c r="AK41" s="549"/>
      <c r="AL41" s="549"/>
      <c r="AM41" s="549"/>
      <c r="AN41" s="549"/>
    </row>
    <row r="42" spans="2:40" s="42" customFormat="1" ht="4.5" customHeight="1" thickTop="1" x14ac:dyDescent="0.2">
      <c r="D42" s="199"/>
      <c r="E42" s="199"/>
      <c r="F42" s="200"/>
      <c r="G42" s="200"/>
      <c r="H42" s="200"/>
      <c r="I42" s="200"/>
      <c r="J42" s="200"/>
      <c r="K42" s="126"/>
      <c r="L42" s="126"/>
      <c r="N42" s="68"/>
      <c r="O42" s="68"/>
      <c r="P42" s="234"/>
      <c r="Q42" s="234"/>
      <c r="R42" s="68"/>
      <c r="S42" s="68"/>
      <c r="T42" s="68"/>
      <c r="U42" s="68"/>
      <c r="V42" s="590"/>
      <c r="X42" s="199"/>
      <c r="Y42" s="199"/>
      <c r="Z42" s="200"/>
      <c r="AA42" s="200"/>
      <c r="AB42" s="200"/>
      <c r="AC42" s="200"/>
      <c r="AD42" s="200"/>
      <c r="AE42" s="200"/>
      <c r="AF42" s="126"/>
    </row>
    <row r="43" spans="2:40" ht="12.75" customHeight="1" x14ac:dyDescent="0.2">
      <c r="B43" s="21" t="s">
        <v>338</v>
      </c>
      <c r="D43" s="199"/>
      <c r="E43" s="200"/>
      <c r="F43" s="200"/>
      <c r="G43" s="200"/>
      <c r="H43" s="201"/>
      <c r="I43" s="201"/>
      <c r="J43" s="519"/>
      <c r="K43" s="519"/>
      <c r="L43" s="519"/>
      <c r="N43" s="239"/>
      <c r="O43" s="597"/>
      <c r="P43" s="597"/>
      <c r="Q43" s="239"/>
      <c r="R43" s="239"/>
      <c r="S43" s="239"/>
      <c r="T43" s="239"/>
      <c r="U43" s="239"/>
      <c r="V43" s="239"/>
      <c r="W43" s="60"/>
      <c r="X43" s="579"/>
      <c r="Y43" s="580"/>
      <c r="Z43" s="580"/>
      <c r="AA43" s="580"/>
      <c r="AB43" s="519"/>
      <c r="AC43" s="519"/>
      <c r="AD43" s="519"/>
      <c r="AE43" s="519"/>
      <c r="AF43" s="519"/>
    </row>
    <row r="44" spans="2:40" ht="12.75" customHeight="1" x14ac:dyDescent="0.2">
      <c r="B44" s="60"/>
      <c r="C44" s="570" t="s">
        <v>321</v>
      </c>
      <c r="D44" s="199">
        <v>29629</v>
      </c>
      <c r="E44" s="200">
        <v>29579</v>
      </c>
      <c r="F44" s="200">
        <v>29386</v>
      </c>
      <c r="G44" s="200">
        <v>29199</v>
      </c>
      <c r="H44" s="201">
        <v>29084</v>
      </c>
      <c r="I44" s="201">
        <v>28820</v>
      </c>
      <c r="J44" s="201">
        <v>28460</v>
      </c>
      <c r="K44" s="201">
        <v>27773</v>
      </c>
      <c r="L44" s="199"/>
      <c r="N44" s="233">
        <v>0.82496878058658751</v>
      </c>
      <c r="O44" s="232">
        <v>0.82291490584536331</v>
      </c>
      <c r="P44" s="232">
        <v>0.81746409855033009</v>
      </c>
      <c r="Q44" s="233">
        <v>0.81492516867015996</v>
      </c>
      <c r="R44" s="233">
        <v>0.81457158575161603</v>
      </c>
      <c r="S44" s="234">
        <v>0.81287300485773772</v>
      </c>
      <c r="T44" s="234">
        <v>0.81317638791286018</v>
      </c>
      <c r="U44" s="234">
        <v>0.81842076837216005</v>
      </c>
      <c r="V44" s="199"/>
      <c r="W44" s="60"/>
      <c r="X44" s="199">
        <v>-298</v>
      </c>
      <c r="Y44" s="200">
        <v>-50</v>
      </c>
      <c r="Z44" s="200">
        <v>-193</v>
      </c>
      <c r="AA44" s="200">
        <v>-187</v>
      </c>
      <c r="AB44" s="201">
        <v>-115</v>
      </c>
      <c r="AC44" s="201">
        <v>-264</v>
      </c>
      <c r="AD44" s="201">
        <v>-360</v>
      </c>
      <c r="AE44" s="201">
        <v>-687</v>
      </c>
      <c r="AF44" s="199"/>
    </row>
    <row r="45" spans="2:40" s="42" customFormat="1" ht="4.5" customHeight="1" x14ac:dyDescent="0.2">
      <c r="D45" s="199"/>
      <c r="E45" s="199"/>
      <c r="F45" s="200"/>
      <c r="G45" s="200"/>
      <c r="H45" s="200"/>
      <c r="I45" s="200"/>
      <c r="J45" s="200"/>
      <c r="K45" s="126"/>
      <c r="L45" s="126"/>
      <c r="N45" s="208"/>
      <c r="O45" s="208"/>
      <c r="P45" s="337"/>
      <c r="Q45" s="337"/>
      <c r="R45" s="208"/>
      <c r="S45" s="208"/>
      <c r="T45" s="208"/>
      <c r="U45" s="208"/>
      <c r="V45" s="209"/>
      <c r="X45" s="199"/>
      <c r="Y45" s="199"/>
      <c r="Z45" s="200"/>
      <c r="AA45" s="200"/>
      <c r="AB45" s="200"/>
      <c r="AC45" s="200"/>
      <c r="AD45" s="200"/>
      <c r="AE45" s="200"/>
      <c r="AF45" s="126"/>
    </row>
    <row r="46" spans="2:40" ht="12.75" customHeight="1" x14ac:dyDescent="0.2">
      <c r="B46" s="42"/>
      <c r="D46" s="199"/>
      <c r="E46" s="199"/>
      <c r="F46" s="199"/>
      <c r="G46" s="199"/>
      <c r="H46" s="199"/>
      <c r="I46" s="199"/>
      <c r="J46" s="199"/>
      <c r="K46" s="199"/>
      <c r="L46" s="199"/>
      <c r="N46" s="208"/>
      <c r="O46" s="208"/>
      <c r="P46" s="208"/>
      <c r="Q46" s="208"/>
      <c r="R46" s="208"/>
      <c r="S46" s="208"/>
      <c r="T46" s="95"/>
      <c r="U46" s="337"/>
      <c r="V46" s="202"/>
      <c r="W46" s="60"/>
      <c r="X46" s="199"/>
      <c r="Y46" s="199"/>
      <c r="Z46" s="199"/>
      <c r="AA46" s="199"/>
      <c r="AB46" s="199"/>
      <c r="AC46" s="199"/>
      <c r="AD46" s="199"/>
      <c r="AE46" s="199"/>
      <c r="AF46" s="199"/>
    </row>
    <row r="47" spans="2:40" s="42" customFormat="1" ht="3.95" customHeight="1" x14ac:dyDescent="0.2">
      <c r="B47" s="21"/>
      <c r="D47" s="216"/>
      <c r="E47" s="216"/>
      <c r="F47" s="216"/>
      <c r="G47" s="216"/>
      <c r="H47" s="216"/>
      <c r="I47" s="216"/>
      <c r="J47" s="216"/>
      <c r="K47" s="217"/>
      <c r="L47" s="217"/>
      <c r="N47" s="218"/>
      <c r="O47" s="218"/>
      <c r="P47" s="218"/>
      <c r="Q47" s="218"/>
      <c r="R47" s="218"/>
      <c r="S47" s="219"/>
      <c r="T47" s="219"/>
      <c r="U47" s="219"/>
      <c r="V47" s="218"/>
      <c r="X47" s="216"/>
      <c r="Y47" s="216"/>
      <c r="Z47" s="216"/>
      <c r="AA47" s="216"/>
      <c r="AB47" s="216"/>
      <c r="AC47" s="216"/>
      <c r="AD47" s="216"/>
      <c r="AE47" s="216"/>
      <c r="AF47" s="217"/>
    </row>
    <row r="48" spans="2:40" s="42" customFormat="1" ht="12.75" customHeight="1" x14ac:dyDescent="0.2">
      <c r="B48" s="10" t="s">
        <v>37</v>
      </c>
      <c r="D48" s="216"/>
      <c r="E48" s="216"/>
      <c r="F48" s="216"/>
      <c r="G48" s="216"/>
      <c r="H48" s="216"/>
      <c r="I48" s="216"/>
      <c r="J48" s="216"/>
      <c r="K48" s="217"/>
      <c r="L48" s="217"/>
      <c r="N48" s="218"/>
      <c r="O48" s="218"/>
      <c r="P48" s="218"/>
      <c r="Q48" s="218"/>
      <c r="R48" s="218"/>
      <c r="S48" s="219"/>
      <c r="T48" s="219"/>
      <c r="U48" s="219"/>
      <c r="V48" s="218"/>
      <c r="X48" s="216"/>
      <c r="Y48" s="216"/>
      <c r="Z48" s="216"/>
      <c r="AA48" s="216"/>
      <c r="AB48" s="216"/>
      <c r="AC48" s="216"/>
      <c r="AD48" s="216"/>
      <c r="AE48" s="216"/>
      <c r="AF48" s="217"/>
    </row>
    <row r="49" spans="2:33" s="226" customFormat="1" ht="12.75" customHeight="1" x14ac:dyDescent="0.2">
      <c r="B49" s="159" t="s">
        <v>38</v>
      </c>
      <c r="C49" s="263" t="s">
        <v>149</v>
      </c>
      <c r="D49" s="216"/>
      <c r="E49" s="216"/>
      <c r="F49" s="216"/>
      <c r="G49" s="216"/>
      <c r="H49" s="216"/>
      <c r="I49" s="216"/>
      <c r="J49" s="216"/>
      <c r="K49" s="220"/>
      <c r="L49" s="220"/>
      <c r="N49" s="218"/>
      <c r="O49" s="218"/>
      <c r="P49" s="218"/>
      <c r="Q49" s="218"/>
      <c r="R49" s="218"/>
      <c r="S49" s="219"/>
      <c r="T49" s="219"/>
      <c r="U49" s="219"/>
      <c r="V49" s="218"/>
      <c r="X49" s="216"/>
      <c r="Y49" s="216"/>
      <c r="Z49" s="216"/>
      <c r="AA49" s="216"/>
      <c r="AB49" s="216"/>
      <c r="AC49" s="216"/>
      <c r="AD49" s="216"/>
      <c r="AE49" s="216"/>
      <c r="AF49" s="220"/>
    </row>
    <row r="50" spans="2:33" s="225" customFormat="1" ht="12.75" customHeight="1" x14ac:dyDescent="0.2">
      <c r="B50" s="159" t="s">
        <v>39</v>
      </c>
      <c r="C50" s="518" t="s">
        <v>150</v>
      </c>
      <c r="D50" s="223"/>
      <c r="E50" s="223"/>
      <c r="F50" s="223"/>
      <c r="G50" s="223"/>
      <c r="H50" s="223"/>
      <c r="I50" s="223"/>
      <c r="J50" s="223"/>
      <c r="K50" s="223"/>
      <c r="L50" s="223"/>
      <c r="M50" s="223"/>
      <c r="N50" s="223"/>
      <c r="O50" s="223"/>
      <c r="P50" s="223"/>
      <c r="Q50" s="223"/>
      <c r="R50" s="223"/>
      <c r="S50" s="226"/>
      <c r="T50" s="226"/>
      <c r="U50" s="226"/>
      <c r="X50" s="221"/>
      <c r="Z50" s="221"/>
      <c r="AA50" s="221"/>
      <c r="AB50" s="221"/>
      <c r="AC50" s="221"/>
      <c r="AD50" s="223"/>
      <c r="AE50" s="223"/>
      <c r="AF50" s="223"/>
    </row>
    <row r="51" spans="2:33" s="225" customFormat="1" ht="12.75" customHeight="1" x14ac:dyDescent="0.2">
      <c r="B51" s="159" t="s">
        <v>115</v>
      </c>
      <c r="C51" s="598" t="s">
        <v>337</v>
      </c>
      <c r="D51" s="223"/>
      <c r="E51" s="223"/>
      <c r="F51" s="223"/>
      <c r="G51" s="223"/>
      <c r="H51" s="223"/>
      <c r="I51" s="223"/>
      <c r="J51" s="223"/>
      <c r="K51" s="223"/>
      <c r="L51" s="223"/>
      <c r="M51" s="223"/>
      <c r="N51" s="223"/>
      <c r="O51" s="223"/>
      <c r="P51" s="223"/>
      <c r="Q51" s="223"/>
      <c r="S51" s="226"/>
      <c r="T51" s="226"/>
      <c r="U51" s="226"/>
      <c r="X51" s="221"/>
      <c r="Z51" s="221"/>
      <c r="AA51" s="221"/>
      <c r="AB51" s="221"/>
      <c r="AC51" s="221"/>
      <c r="AD51" s="221"/>
      <c r="AE51" s="221"/>
      <c r="AF51" s="222"/>
    </row>
    <row r="52" spans="2:33" s="225" customFormat="1" ht="12.75" customHeight="1" x14ac:dyDescent="0.2">
      <c r="B52" s="159" t="s">
        <v>130</v>
      </c>
      <c r="C52" s="518" t="s">
        <v>151</v>
      </c>
      <c r="D52" s="223"/>
      <c r="E52" s="223"/>
      <c r="F52" s="223"/>
      <c r="G52" s="223"/>
      <c r="H52" s="223"/>
      <c r="I52" s="223"/>
      <c r="J52" s="223"/>
      <c r="K52" s="223"/>
      <c r="L52" s="223"/>
      <c r="M52" s="223"/>
      <c r="N52" s="223"/>
      <c r="O52" s="223"/>
      <c r="P52" s="223"/>
      <c r="Q52" s="223"/>
      <c r="S52" s="226"/>
      <c r="T52" s="226"/>
      <c r="U52" s="226"/>
      <c r="X52" s="221"/>
      <c r="Z52" s="221"/>
      <c r="AA52" s="221"/>
      <c r="AB52" s="221"/>
      <c r="AC52" s="221"/>
      <c r="AD52" s="221"/>
      <c r="AE52" s="221"/>
      <c r="AF52" s="222"/>
    </row>
    <row r="53" spans="2:33" s="225" customFormat="1" x14ac:dyDescent="0.2">
      <c r="B53" s="159" t="s">
        <v>131</v>
      </c>
      <c r="C53" s="518" t="s">
        <v>153</v>
      </c>
      <c r="D53" s="223"/>
      <c r="E53" s="223"/>
      <c r="F53" s="223"/>
      <c r="G53" s="223"/>
      <c r="H53" s="223"/>
      <c r="I53" s="223"/>
      <c r="J53" s="223"/>
      <c r="K53" s="223"/>
      <c r="L53" s="223"/>
      <c r="M53" s="223"/>
      <c r="N53" s="223"/>
      <c r="O53" s="223"/>
      <c r="P53" s="223"/>
      <c r="Q53" s="223"/>
      <c r="S53" s="226"/>
      <c r="T53" s="226"/>
      <c r="U53" s="226"/>
      <c r="Z53" s="221"/>
      <c r="AA53" s="221"/>
      <c r="AB53" s="221"/>
      <c r="AD53" s="221"/>
      <c r="AE53" s="221"/>
      <c r="AF53" s="226"/>
    </row>
    <row r="54" spans="2:33" s="515" customFormat="1" ht="12.75" customHeight="1" x14ac:dyDescent="0.2">
      <c r="B54" s="159" t="s">
        <v>152</v>
      </c>
      <c r="C54" s="518" t="s">
        <v>155</v>
      </c>
      <c r="D54" s="223"/>
      <c r="E54" s="223"/>
      <c r="F54" s="223"/>
      <c r="G54" s="223"/>
      <c r="H54" s="223"/>
      <c r="I54" s="223"/>
      <c r="J54" s="223"/>
      <c r="K54" s="223"/>
      <c r="L54" s="223"/>
      <c r="M54" s="223"/>
      <c r="N54" s="223"/>
      <c r="O54" s="223"/>
      <c r="P54" s="223"/>
      <c r="Q54" s="223"/>
      <c r="R54" s="223"/>
      <c r="S54" s="516"/>
      <c r="T54" s="516"/>
      <c r="U54" s="567"/>
      <c r="Y54" s="225"/>
      <c r="Z54" s="225"/>
      <c r="AA54" s="225"/>
      <c r="AB54" s="225"/>
      <c r="AD54" s="225"/>
      <c r="AE54" s="225"/>
      <c r="AF54" s="516"/>
    </row>
    <row r="55" spans="2:33" s="64" customFormat="1" ht="12.75" customHeight="1" x14ac:dyDescent="0.2">
      <c r="K55" s="338"/>
      <c r="M55" s="349"/>
      <c r="U55" s="338"/>
      <c r="X55" s="338"/>
      <c r="Y55" s="338"/>
      <c r="Z55" s="338"/>
      <c r="AA55" s="338"/>
      <c r="AB55" s="338"/>
      <c r="AC55" s="338"/>
      <c r="AD55" s="338"/>
      <c r="AE55" s="338"/>
      <c r="AF55" s="338"/>
      <c r="AG55" s="349"/>
    </row>
    <row r="56" spans="2:33" s="64" customFormat="1" ht="12.75" customHeight="1" x14ac:dyDescent="0.2">
      <c r="K56" s="338"/>
      <c r="M56" s="349"/>
      <c r="U56" s="338"/>
      <c r="X56" s="338"/>
      <c r="Y56" s="338"/>
      <c r="Z56" s="338"/>
      <c r="AA56" s="338"/>
      <c r="AB56" s="338"/>
      <c r="AC56" s="338"/>
      <c r="AD56" s="338"/>
      <c r="AE56" s="338"/>
      <c r="AF56" s="338"/>
      <c r="AG56" s="349"/>
    </row>
    <row r="57" spans="2:33" s="10" customFormat="1" ht="12.75" customHeight="1" x14ac:dyDescent="0.2">
      <c r="K57" s="570"/>
      <c r="M57" s="349"/>
      <c r="U57" s="570"/>
      <c r="X57" s="349"/>
      <c r="Y57" s="349"/>
      <c r="Z57" s="349"/>
      <c r="AA57" s="349"/>
      <c r="AB57" s="349"/>
      <c r="AC57" s="349"/>
      <c r="AD57" s="349"/>
      <c r="AE57" s="570"/>
      <c r="AF57" s="349"/>
      <c r="AG57" s="349"/>
    </row>
    <row r="58" spans="2:33" s="227" customFormat="1" ht="12.75" customHeight="1" x14ac:dyDescent="0.2">
      <c r="K58" s="571"/>
      <c r="M58" s="350"/>
      <c r="U58" s="571"/>
      <c r="X58" s="350"/>
      <c r="Y58" s="350"/>
      <c r="Z58" s="350"/>
      <c r="AA58" s="350"/>
      <c r="AB58" s="350"/>
      <c r="AC58" s="350"/>
      <c r="AD58" s="350"/>
      <c r="AE58" s="571"/>
      <c r="AF58" s="350"/>
      <c r="AG58" s="350"/>
    </row>
    <row r="59" spans="2:33" s="10" customFormat="1" ht="12.75" customHeight="1" x14ac:dyDescent="0.2">
      <c r="K59" s="570"/>
      <c r="M59" s="349"/>
      <c r="U59" s="570"/>
      <c r="X59" s="349"/>
      <c r="Y59" s="349"/>
      <c r="Z59" s="349"/>
      <c r="AA59" s="349"/>
      <c r="AB59" s="349"/>
      <c r="AC59" s="349"/>
      <c r="AD59" s="349"/>
      <c r="AE59" s="570"/>
      <c r="AF59" s="349"/>
      <c r="AG59" s="349"/>
    </row>
    <row r="60" spans="2:33" s="10" customFormat="1" ht="12.75" customHeight="1" x14ac:dyDescent="0.2">
      <c r="K60" s="570"/>
      <c r="M60" s="349"/>
      <c r="U60" s="570"/>
      <c r="X60" s="349"/>
      <c r="Y60" s="349"/>
      <c r="Z60" s="349"/>
      <c r="AA60" s="349"/>
      <c r="AB60" s="349"/>
      <c r="AC60" s="349"/>
      <c r="AD60" s="349"/>
      <c r="AE60" s="570"/>
      <c r="AF60" s="349"/>
      <c r="AG60" s="349"/>
    </row>
    <row r="61" spans="2:33" s="10" customFormat="1" ht="12.75" customHeight="1" x14ac:dyDescent="0.2">
      <c r="K61" s="570"/>
      <c r="M61" s="349"/>
      <c r="U61" s="570"/>
      <c r="X61" s="349"/>
      <c r="Y61" s="349"/>
      <c r="Z61" s="349"/>
      <c r="AA61" s="349"/>
      <c r="AB61" s="349"/>
      <c r="AC61" s="349"/>
      <c r="AD61" s="349"/>
      <c r="AE61" s="570"/>
      <c r="AF61" s="349"/>
      <c r="AG61" s="349"/>
    </row>
    <row r="62" spans="2:33" s="10" customFormat="1" ht="12.75" customHeight="1" x14ac:dyDescent="0.2">
      <c r="K62" s="570"/>
      <c r="M62" s="349"/>
      <c r="U62" s="570"/>
      <c r="X62" s="349"/>
      <c r="Y62" s="349"/>
      <c r="Z62" s="349"/>
      <c r="AA62" s="349"/>
      <c r="AB62" s="349"/>
      <c r="AC62" s="349"/>
      <c r="AD62" s="349"/>
      <c r="AE62" s="570"/>
      <c r="AF62" s="349"/>
      <c r="AG62" s="349"/>
    </row>
    <row r="63" spans="2:33" s="10" customFormat="1" x14ac:dyDescent="0.2">
      <c r="K63" s="570"/>
      <c r="M63" s="349"/>
      <c r="U63" s="570"/>
      <c r="X63" s="349"/>
      <c r="Y63" s="349"/>
      <c r="Z63" s="349"/>
      <c r="AA63" s="349"/>
      <c r="AB63" s="349"/>
      <c r="AC63" s="349"/>
      <c r="AD63" s="349"/>
      <c r="AE63" s="570"/>
      <c r="AF63" s="349"/>
      <c r="AG63" s="349"/>
    </row>
    <row r="64" spans="2:33" s="10" customFormat="1" x14ac:dyDescent="0.2">
      <c r="K64" s="570"/>
      <c r="M64" s="349"/>
      <c r="U64" s="570"/>
      <c r="X64" s="349"/>
      <c r="Y64" s="349"/>
      <c r="Z64" s="349"/>
      <c r="AA64" s="349"/>
      <c r="AB64" s="349"/>
      <c r="AC64" s="349"/>
      <c r="AD64" s="349"/>
      <c r="AE64" s="570"/>
      <c r="AF64" s="349"/>
      <c r="AG64" s="349"/>
    </row>
    <row r="65" spans="11:33" s="10" customFormat="1" x14ac:dyDescent="0.2">
      <c r="K65" s="570"/>
      <c r="M65" s="349"/>
      <c r="U65" s="570"/>
      <c r="X65" s="349"/>
      <c r="Y65" s="349"/>
      <c r="Z65" s="349"/>
      <c r="AA65" s="349"/>
      <c r="AB65" s="349"/>
      <c r="AC65" s="349"/>
      <c r="AD65" s="349"/>
      <c r="AE65" s="570"/>
      <c r="AF65" s="349"/>
      <c r="AG65" s="349"/>
    </row>
    <row r="66" spans="11:33" s="10" customFormat="1" x14ac:dyDescent="0.2">
      <c r="K66" s="570"/>
      <c r="M66" s="349"/>
      <c r="U66" s="570"/>
      <c r="X66" s="349"/>
      <c r="Y66" s="349"/>
      <c r="Z66" s="349"/>
      <c r="AA66" s="349"/>
      <c r="AB66" s="349"/>
      <c r="AC66" s="349"/>
      <c r="AD66" s="349"/>
      <c r="AE66" s="570"/>
      <c r="AF66" s="349"/>
      <c r="AG66" s="349"/>
    </row>
    <row r="67" spans="11:33" s="10" customFormat="1" x14ac:dyDescent="0.2">
      <c r="K67" s="570"/>
      <c r="M67" s="349"/>
      <c r="U67" s="570"/>
      <c r="X67" s="349"/>
      <c r="Y67" s="349"/>
      <c r="Z67" s="349"/>
      <c r="AA67" s="349"/>
      <c r="AB67" s="349"/>
      <c r="AC67" s="349"/>
      <c r="AD67" s="349"/>
      <c r="AE67" s="570"/>
      <c r="AF67" s="349"/>
      <c r="AG67" s="349"/>
    </row>
    <row r="68" spans="11:33" s="10" customFormat="1" x14ac:dyDescent="0.2">
      <c r="K68" s="570"/>
      <c r="M68" s="349"/>
      <c r="U68" s="570"/>
      <c r="X68" s="349"/>
      <c r="Y68" s="349"/>
      <c r="Z68" s="349"/>
      <c r="AA68" s="349"/>
      <c r="AB68" s="349"/>
      <c r="AC68" s="349"/>
      <c r="AD68" s="349"/>
      <c r="AE68" s="570"/>
      <c r="AF68" s="349"/>
      <c r="AG68" s="349"/>
    </row>
    <row r="69" spans="11:33" s="10" customFormat="1" x14ac:dyDescent="0.2">
      <c r="K69" s="570"/>
      <c r="M69" s="349"/>
      <c r="U69" s="570"/>
      <c r="X69" s="349"/>
      <c r="Y69" s="349"/>
      <c r="Z69" s="349"/>
      <c r="AA69" s="349"/>
      <c r="AB69" s="349"/>
      <c r="AC69" s="349"/>
      <c r="AD69" s="349"/>
      <c r="AE69" s="570"/>
      <c r="AF69" s="349"/>
      <c r="AG69" s="349"/>
    </row>
    <row r="70" spans="11:33" s="10" customFormat="1" x14ac:dyDescent="0.2">
      <c r="K70" s="570"/>
      <c r="M70" s="349"/>
      <c r="U70" s="570"/>
      <c r="X70" s="349"/>
      <c r="Y70" s="349"/>
      <c r="Z70" s="349"/>
      <c r="AA70" s="349"/>
      <c r="AB70" s="349"/>
      <c r="AC70" s="349"/>
      <c r="AD70" s="349"/>
      <c r="AE70" s="570"/>
      <c r="AF70" s="349"/>
      <c r="AG70" s="349"/>
    </row>
    <row r="71" spans="11:33" s="10" customFormat="1" x14ac:dyDescent="0.2">
      <c r="K71" s="570"/>
      <c r="M71" s="349"/>
      <c r="U71" s="570"/>
      <c r="X71" s="349"/>
      <c r="Y71" s="349"/>
      <c r="Z71" s="349"/>
      <c r="AA71" s="349"/>
      <c r="AB71" s="349"/>
      <c r="AC71" s="349"/>
      <c r="AD71" s="349"/>
      <c r="AE71" s="570"/>
      <c r="AF71" s="349"/>
      <c r="AG71" s="349"/>
    </row>
    <row r="72" spans="11:33" s="10" customFormat="1" x14ac:dyDescent="0.2">
      <c r="K72" s="570"/>
      <c r="M72" s="349"/>
      <c r="U72" s="570"/>
      <c r="X72" s="349"/>
      <c r="Y72" s="349"/>
      <c r="Z72" s="349"/>
      <c r="AA72" s="349"/>
      <c r="AB72" s="349"/>
      <c r="AC72" s="349"/>
      <c r="AD72" s="349"/>
      <c r="AE72" s="570"/>
      <c r="AF72" s="349"/>
      <c r="AG72" s="349"/>
    </row>
    <row r="73" spans="11:33" s="10" customFormat="1" x14ac:dyDescent="0.2">
      <c r="K73" s="570"/>
      <c r="M73" s="349"/>
      <c r="U73" s="570"/>
      <c r="X73" s="349"/>
      <c r="Y73" s="349"/>
      <c r="Z73" s="349"/>
      <c r="AA73" s="349"/>
      <c r="AB73" s="349"/>
      <c r="AC73" s="349"/>
      <c r="AD73" s="349"/>
      <c r="AE73" s="570"/>
      <c r="AF73" s="349"/>
      <c r="AG73" s="349"/>
    </row>
    <row r="74" spans="11:33" s="10" customFormat="1" x14ac:dyDescent="0.2">
      <c r="K74" s="570"/>
      <c r="M74" s="349"/>
      <c r="U74" s="570"/>
      <c r="X74" s="349"/>
      <c r="Y74" s="349"/>
      <c r="Z74" s="349"/>
      <c r="AA74" s="349"/>
      <c r="AB74" s="349"/>
      <c r="AC74" s="349"/>
      <c r="AD74" s="349"/>
      <c r="AE74" s="570"/>
      <c r="AF74" s="349"/>
      <c r="AG74" s="349"/>
    </row>
    <row r="75" spans="11:33" s="21" customFormat="1" x14ac:dyDescent="0.2"/>
    <row r="76" spans="11:33" s="21" customFormat="1" x14ac:dyDescent="0.2"/>
    <row r="77" spans="11:33" s="10" customFormat="1" x14ac:dyDescent="0.2">
      <c r="K77" s="570"/>
      <c r="M77" s="349"/>
      <c r="U77" s="570"/>
      <c r="X77" s="349"/>
      <c r="Y77" s="349"/>
      <c r="Z77" s="349"/>
      <c r="AA77" s="349"/>
      <c r="AB77" s="349"/>
      <c r="AC77" s="349"/>
      <c r="AD77" s="349"/>
      <c r="AE77" s="570"/>
      <c r="AF77" s="349"/>
      <c r="AG77" s="349"/>
    </row>
    <row r="78" spans="11:33" s="10" customFormat="1" x14ac:dyDescent="0.2">
      <c r="K78" s="570"/>
      <c r="M78" s="349"/>
      <c r="U78" s="570"/>
      <c r="X78" s="349"/>
      <c r="Y78" s="349"/>
      <c r="Z78" s="349"/>
      <c r="AA78" s="349"/>
      <c r="AB78" s="349"/>
      <c r="AC78" s="349"/>
      <c r="AD78" s="349"/>
      <c r="AE78" s="570"/>
      <c r="AF78" s="349"/>
      <c r="AG78" s="349"/>
    </row>
    <row r="79" spans="11:33" s="10" customFormat="1" x14ac:dyDescent="0.2">
      <c r="K79" s="570"/>
      <c r="M79" s="349"/>
      <c r="U79" s="570"/>
      <c r="X79" s="349"/>
      <c r="Y79" s="349"/>
      <c r="Z79" s="349"/>
      <c r="AA79" s="349"/>
      <c r="AB79" s="349"/>
      <c r="AC79" s="349"/>
      <c r="AD79" s="349"/>
      <c r="AE79" s="570"/>
      <c r="AF79" s="349"/>
      <c r="AG79" s="349"/>
    </row>
    <row r="80" spans="11:33" s="10" customFormat="1" x14ac:dyDescent="0.2">
      <c r="K80" s="570"/>
      <c r="M80" s="349"/>
      <c r="U80" s="570"/>
      <c r="X80" s="349"/>
      <c r="Y80" s="349"/>
      <c r="Z80" s="349"/>
      <c r="AA80" s="349"/>
      <c r="AB80" s="349"/>
      <c r="AC80" s="349"/>
      <c r="AD80" s="349"/>
      <c r="AE80" s="570"/>
      <c r="AF80" s="349"/>
      <c r="AG80" s="349"/>
    </row>
    <row r="81" spans="11:33" s="10" customFormat="1" x14ac:dyDescent="0.2">
      <c r="K81" s="570"/>
      <c r="M81" s="349"/>
      <c r="U81" s="570"/>
      <c r="X81" s="349"/>
      <c r="Y81" s="349"/>
      <c r="Z81" s="349"/>
      <c r="AA81" s="349"/>
      <c r="AB81" s="349"/>
      <c r="AC81" s="349"/>
      <c r="AD81" s="349"/>
      <c r="AE81" s="570"/>
      <c r="AF81" s="349"/>
      <c r="AG81" s="349"/>
    </row>
    <row r="82" spans="11:33" s="10" customFormat="1" x14ac:dyDescent="0.2">
      <c r="K82" s="570"/>
      <c r="M82" s="349"/>
      <c r="U82" s="570"/>
      <c r="X82" s="349"/>
      <c r="Y82" s="349"/>
      <c r="Z82" s="349"/>
      <c r="AA82" s="349"/>
      <c r="AB82" s="349"/>
      <c r="AC82" s="349"/>
      <c r="AD82" s="349"/>
      <c r="AE82" s="570"/>
      <c r="AF82" s="349"/>
      <c r="AG82" s="349"/>
    </row>
    <row r="83" spans="11:33" s="10" customFormat="1" x14ac:dyDescent="0.2">
      <c r="K83" s="570"/>
      <c r="M83" s="349"/>
      <c r="U83" s="570"/>
      <c r="X83" s="349"/>
      <c r="Y83" s="349"/>
      <c r="Z83" s="349"/>
      <c r="AA83" s="349"/>
      <c r="AB83" s="349"/>
      <c r="AC83" s="349"/>
      <c r="AD83" s="349"/>
      <c r="AE83" s="570"/>
      <c r="AF83" s="349"/>
      <c r="AG83" s="349"/>
    </row>
    <row r="84" spans="11:33" s="10" customFormat="1" x14ac:dyDescent="0.2">
      <c r="K84" s="570"/>
      <c r="M84" s="349"/>
      <c r="U84" s="570"/>
      <c r="X84" s="349"/>
      <c r="Y84" s="349"/>
      <c r="Z84" s="349"/>
      <c r="AA84" s="349"/>
      <c r="AB84" s="349"/>
      <c r="AC84" s="349"/>
      <c r="AD84" s="349"/>
      <c r="AE84" s="570"/>
      <c r="AF84" s="349"/>
      <c r="AG84" s="349"/>
    </row>
    <row r="85" spans="11:33" s="10" customFormat="1" x14ac:dyDescent="0.2">
      <c r="K85" s="570"/>
      <c r="M85" s="349"/>
      <c r="U85" s="570"/>
      <c r="X85" s="349"/>
      <c r="Y85" s="349"/>
      <c r="Z85" s="349"/>
      <c r="AA85" s="349"/>
      <c r="AB85" s="349"/>
      <c r="AC85" s="349"/>
      <c r="AD85" s="349"/>
      <c r="AE85" s="570"/>
      <c r="AF85" s="349"/>
      <c r="AG85" s="349"/>
    </row>
    <row r="86" spans="11:33" s="10" customFormat="1" x14ac:dyDescent="0.2">
      <c r="K86" s="570"/>
      <c r="M86" s="349"/>
      <c r="U86" s="570"/>
      <c r="X86" s="349"/>
      <c r="Y86" s="349"/>
      <c r="Z86" s="349"/>
      <c r="AA86" s="349"/>
      <c r="AB86" s="349"/>
      <c r="AC86" s="349"/>
      <c r="AD86" s="349"/>
      <c r="AE86" s="570"/>
      <c r="AF86" s="349"/>
      <c r="AG86" s="349"/>
    </row>
    <row r="87" spans="11:33" s="21" customFormat="1" x14ac:dyDescent="0.2"/>
    <row r="88" spans="11:33" s="10" customFormat="1" x14ac:dyDescent="0.2">
      <c r="K88" s="570"/>
      <c r="M88" s="349"/>
      <c r="U88" s="570"/>
      <c r="X88" s="349"/>
      <c r="Y88" s="349"/>
      <c r="Z88" s="349"/>
      <c r="AA88" s="349"/>
      <c r="AB88" s="349"/>
      <c r="AC88" s="349"/>
      <c r="AD88" s="349"/>
      <c r="AE88" s="570"/>
      <c r="AF88" s="349"/>
      <c r="AG88" s="349"/>
    </row>
    <row r="89" spans="11:33" s="10" customFormat="1" x14ac:dyDescent="0.2">
      <c r="K89" s="570"/>
      <c r="M89" s="349"/>
      <c r="U89" s="570"/>
      <c r="X89" s="349"/>
      <c r="Y89" s="349"/>
      <c r="Z89" s="349"/>
      <c r="AA89" s="349"/>
      <c r="AB89" s="349"/>
      <c r="AC89" s="349"/>
      <c r="AD89" s="349"/>
      <c r="AE89" s="570"/>
      <c r="AF89" s="349"/>
      <c r="AG89" s="349"/>
    </row>
    <row r="90" spans="11:33" s="10" customFormat="1" x14ac:dyDescent="0.2">
      <c r="K90" s="570"/>
      <c r="M90" s="349"/>
      <c r="U90" s="570"/>
      <c r="X90" s="349"/>
      <c r="Y90" s="349"/>
      <c r="Z90" s="349"/>
      <c r="AA90" s="349"/>
      <c r="AB90" s="349"/>
      <c r="AC90" s="349"/>
      <c r="AD90" s="349"/>
      <c r="AE90" s="570"/>
      <c r="AF90" s="349"/>
      <c r="AG90" s="349"/>
    </row>
    <row r="91" spans="11:33" s="10" customFormat="1" x14ac:dyDescent="0.2">
      <c r="K91" s="570"/>
      <c r="M91" s="349"/>
      <c r="U91" s="570"/>
      <c r="X91" s="349"/>
      <c r="Y91" s="349"/>
      <c r="Z91" s="349"/>
      <c r="AA91" s="349"/>
      <c r="AB91" s="349"/>
      <c r="AC91" s="349"/>
      <c r="AD91" s="349"/>
      <c r="AE91" s="570"/>
      <c r="AF91" s="349"/>
      <c r="AG91" s="349"/>
    </row>
    <row r="92" spans="11:33" s="10" customFormat="1" x14ac:dyDescent="0.2">
      <c r="K92" s="570"/>
      <c r="M92" s="349"/>
      <c r="U92" s="570"/>
      <c r="X92" s="349"/>
      <c r="Y92" s="349"/>
      <c r="Z92" s="349"/>
      <c r="AA92" s="349"/>
      <c r="AB92" s="349"/>
      <c r="AC92" s="349"/>
      <c r="AD92" s="349"/>
      <c r="AE92" s="570"/>
      <c r="AF92" s="349"/>
      <c r="AG92" s="349"/>
    </row>
    <row r="93" spans="11:33" s="10" customFormat="1" x14ac:dyDescent="0.2">
      <c r="K93" s="570"/>
      <c r="M93" s="349"/>
      <c r="U93" s="570"/>
      <c r="X93" s="349"/>
      <c r="Y93" s="349"/>
      <c r="Z93" s="349"/>
      <c r="AA93" s="349"/>
      <c r="AB93" s="349"/>
      <c r="AC93" s="349"/>
      <c r="AD93" s="349"/>
      <c r="AE93" s="570"/>
      <c r="AF93" s="349"/>
      <c r="AG93" s="349"/>
    </row>
    <row r="94" spans="11:33" s="10" customFormat="1" x14ac:dyDescent="0.2">
      <c r="K94" s="570"/>
      <c r="M94" s="349"/>
      <c r="U94" s="570"/>
      <c r="X94" s="349"/>
      <c r="Y94" s="349"/>
      <c r="Z94" s="349"/>
      <c r="AA94" s="349"/>
      <c r="AB94" s="349"/>
      <c r="AC94" s="349"/>
      <c r="AD94" s="349"/>
      <c r="AE94" s="570"/>
      <c r="AF94" s="349"/>
      <c r="AG94" s="349"/>
    </row>
    <row r="95" spans="11:33" s="10" customFormat="1" x14ac:dyDescent="0.2">
      <c r="K95" s="570"/>
      <c r="M95" s="349"/>
      <c r="U95" s="570"/>
      <c r="X95" s="349"/>
      <c r="Y95" s="349"/>
      <c r="Z95" s="349"/>
      <c r="AA95" s="349"/>
      <c r="AB95" s="349"/>
      <c r="AC95" s="349"/>
      <c r="AD95" s="349"/>
      <c r="AE95" s="570"/>
      <c r="AF95" s="349"/>
      <c r="AG95" s="349"/>
    </row>
    <row r="96" spans="11:33" s="21" customFormat="1" x14ac:dyDescent="0.2"/>
    <row r="97" spans="11:33" s="10" customFormat="1" x14ac:dyDescent="0.2">
      <c r="K97" s="570"/>
      <c r="M97" s="349"/>
      <c r="U97" s="570"/>
      <c r="X97" s="349"/>
      <c r="Y97" s="349"/>
      <c r="Z97" s="349"/>
      <c r="AA97" s="349"/>
      <c r="AB97" s="349"/>
      <c r="AC97" s="349"/>
      <c r="AD97" s="349"/>
      <c r="AE97" s="570"/>
      <c r="AF97" s="349"/>
      <c r="AG97" s="349"/>
    </row>
    <row r="98" spans="11:33" s="21" customFormat="1" x14ac:dyDescent="0.2"/>
    <row r="99" spans="11:33" s="10" customFormat="1" x14ac:dyDescent="0.2">
      <c r="K99" s="570"/>
      <c r="M99" s="349"/>
      <c r="U99" s="570"/>
      <c r="X99" s="349"/>
      <c r="Y99" s="349"/>
      <c r="Z99" s="349"/>
      <c r="AA99" s="349"/>
      <c r="AB99" s="349"/>
      <c r="AC99" s="349"/>
      <c r="AD99" s="349"/>
      <c r="AE99" s="570"/>
      <c r="AF99" s="349"/>
      <c r="AG99" s="349"/>
    </row>
    <row r="100" spans="11:33" s="10" customFormat="1" x14ac:dyDescent="0.2">
      <c r="K100" s="570"/>
      <c r="M100" s="349"/>
      <c r="U100" s="570"/>
      <c r="X100" s="349"/>
      <c r="Y100" s="349"/>
      <c r="Z100" s="349"/>
      <c r="AA100" s="349"/>
      <c r="AB100" s="349"/>
      <c r="AC100" s="349"/>
      <c r="AD100" s="349"/>
      <c r="AE100" s="570"/>
      <c r="AF100" s="349"/>
      <c r="AG100" s="349"/>
    </row>
    <row r="101" spans="11:33" s="10" customFormat="1" x14ac:dyDescent="0.2">
      <c r="K101" s="570"/>
      <c r="M101" s="349"/>
      <c r="U101" s="570"/>
      <c r="X101" s="349"/>
      <c r="Y101" s="349"/>
      <c r="Z101" s="349"/>
      <c r="AA101" s="349"/>
      <c r="AB101" s="349"/>
      <c r="AC101" s="349"/>
      <c r="AD101" s="349"/>
      <c r="AE101" s="570"/>
      <c r="AF101" s="349"/>
      <c r="AG101" s="349"/>
    </row>
    <row r="102" spans="11:33" s="10" customFormat="1" x14ac:dyDescent="0.2">
      <c r="K102" s="570"/>
      <c r="M102" s="349"/>
      <c r="U102" s="570"/>
      <c r="X102" s="349"/>
      <c r="Y102" s="349"/>
      <c r="Z102" s="349"/>
      <c r="AA102" s="349"/>
      <c r="AB102" s="349"/>
      <c r="AC102" s="349"/>
      <c r="AD102" s="349"/>
      <c r="AE102" s="570"/>
      <c r="AF102" s="349"/>
      <c r="AG102" s="349"/>
    </row>
    <row r="103" spans="11:33" s="10" customFormat="1" x14ac:dyDescent="0.2">
      <c r="K103" s="570"/>
      <c r="M103" s="349"/>
      <c r="U103" s="570"/>
      <c r="X103" s="349"/>
      <c r="Y103" s="349"/>
      <c r="Z103" s="349"/>
      <c r="AA103" s="349"/>
      <c r="AB103" s="349"/>
      <c r="AC103" s="349"/>
      <c r="AD103" s="349"/>
      <c r="AE103" s="570"/>
      <c r="AF103" s="349"/>
      <c r="AG103" s="349"/>
    </row>
    <row r="104" spans="11:33" s="10" customFormat="1" x14ac:dyDescent="0.2">
      <c r="K104" s="570"/>
      <c r="M104" s="349"/>
      <c r="U104" s="570"/>
      <c r="X104" s="349"/>
      <c r="Y104" s="349"/>
      <c r="Z104" s="349"/>
      <c r="AA104" s="349"/>
      <c r="AB104" s="349"/>
      <c r="AC104" s="349"/>
      <c r="AD104" s="349"/>
      <c r="AE104" s="570"/>
      <c r="AF104" s="349"/>
      <c r="AG104" s="349"/>
    </row>
    <row r="105" spans="11:33" s="10" customFormat="1" x14ac:dyDescent="0.2">
      <c r="K105" s="570"/>
      <c r="M105" s="349"/>
      <c r="U105" s="570"/>
      <c r="X105" s="349"/>
      <c r="Y105" s="349"/>
      <c r="Z105" s="349"/>
      <c r="AA105" s="349"/>
      <c r="AB105" s="349"/>
      <c r="AC105" s="349"/>
      <c r="AD105" s="349"/>
      <c r="AE105" s="570"/>
      <c r="AF105" s="349"/>
      <c r="AG105" s="349"/>
    </row>
    <row r="106" spans="11:33" s="10" customFormat="1" x14ac:dyDescent="0.2">
      <c r="K106" s="570"/>
      <c r="M106" s="349"/>
      <c r="U106" s="570"/>
      <c r="X106" s="349"/>
      <c r="Y106" s="349"/>
      <c r="Z106" s="349"/>
      <c r="AA106" s="349"/>
      <c r="AB106" s="349"/>
      <c r="AC106" s="349"/>
      <c r="AD106" s="349"/>
      <c r="AE106" s="570"/>
      <c r="AF106" s="349"/>
      <c r="AG106" s="349"/>
    </row>
    <row r="107" spans="11:33" s="21" customFormat="1" x14ac:dyDescent="0.2"/>
    <row r="108" spans="11:33" s="10" customFormat="1" x14ac:dyDescent="0.2">
      <c r="K108" s="570"/>
      <c r="M108" s="349"/>
      <c r="U108" s="570"/>
      <c r="X108" s="349"/>
      <c r="Y108" s="349"/>
      <c r="Z108" s="349"/>
      <c r="AA108" s="349"/>
      <c r="AB108" s="349"/>
      <c r="AC108" s="349"/>
      <c r="AD108" s="349"/>
      <c r="AE108" s="570"/>
      <c r="AF108" s="349"/>
      <c r="AG108" s="349"/>
    </row>
    <row r="109" spans="11:33" s="10" customFormat="1" x14ac:dyDescent="0.2">
      <c r="K109" s="570"/>
      <c r="M109" s="349"/>
      <c r="U109" s="570"/>
      <c r="X109" s="349"/>
      <c r="Y109" s="349"/>
      <c r="Z109" s="349"/>
      <c r="AA109" s="349"/>
      <c r="AB109" s="349"/>
      <c r="AC109" s="349"/>
      <c r="AD109" s="349"/>
      <c r="AE109" s="570"/>
      <c r="AF109" s="349"/>
      <c r="AG109" s="349"/>
    </row>
    <row r="110" spans="11:33" s="10" customFormat="1" x14ac:dyDescent="0.2">
      <c r="K110" s="570"/>
      <c r="M110" s="349"/>
      <c r="U110" s="570"/>
      <c r="X110" s="349"/>
      <c r="Y110" s="349"/>
      <c r="Z110" s="349"/>
      <c r="AA110" s="349"/>
      <c r="AB110" s="349"/>
      <c r="AC110" s="349"/>
      <c r="AD110" s="349"/>
      <c r="AE110" s="570"/>
      <c r="AF110" s="349"/>
      <c r="AG110" s="349"/>
    </row>
    <row r="111" spans="11:33" s="10" customFormat="1" x14ac:dyDescent="0.2">
      <c r="K111" s="570"/>
      <c r="M111" s="349"/>
      <c r="U111" s="570"/>
      <c r="X111" s="349"/>
      <c r="Y111" s="349"/>
      <c r="Z111" s="349"/>
      <c r="AA111" s="349"/>
      <c r="AB111" s="349"/>
      <c r="AC111" s="349"/>
      <c r="AD111" s="349"/>
      <c r="AE111" s="570"/>
      <c r="AF111" s="349"/>
      <c r="AG111" s="349"/>
    </row>
    <row r="112" spans="11:33" s="10" customFormat="1" x14ac:dyDescent="0.2">
      <c r="K112" s="570"/>
      <c r="M112" s="349"/>
      <c r="U112" s="570"/>
      <c r="X112" s="349"/>
      <c r="Y112" s="349"/>
      <c r="Z112" s="349"/>
      <c r="AA112" s="349"/>
      <c r="AB112" s="349"/>
      <c r="AC112" s="349"/>
      <c r="AD112" s="349"/>
      <c r="AE112" s="570"/>
      <c r="AF112" s="349"/>
      <c r="AG112" s="349"/>
    </row>
    <row r="113" spans="3:33" s="21" customFormat="1" x14ac:dyDescent="0.2"/>
    <row r="114" spans="3:33" s="21" customFormat="1" x14ac:dyDescent="0.2"/>
    <row r="115" spans="3:33" s="21" customFormat="1" x14ac:dyDescent="0.2"/>
    <row r="116" spans="3:33" s="10" customFormat="1" x14ac:dyDescent="0.2">
      <c r="K116" s="570"/>
      <c r="M116" s="349"/>
      <c r="U116" s="570"/>
      <c r="X116" s="349"/>
      <c r="Y116" s="349"/>
      <c r="Z116" s="349"/>
      <c r="AA116" s="349"/>
      <c r="AB116" s="349"/>
      <c r="AC116" s="349"/>
      <c r="AD116" s="349"/>
      <c r="AE116" s="570"/>
      <c r="AF116" s="349"/>
      <c r="AG116" s="349"/>
    </row>
    <row r="117" spans="3:33" s="10" customFormat="1" x14ac:dyDescent="0.2">
      <c r="K117" s="570"/>
      <c r="M117" s="349"/>
      <c r="U117" s="570"/>
      <c r="X117" s="349"/>
      <c r="Y117" s="349"/>
      <c r="Z117" s="349"/>
      <c r="AA117" s="349"/>
      <c r="AB117" s="349"/>
      <c r="AC117" s="349"/>
      <c r="AD117" s="349"/>
      <c r="AE117" s="570"/>
      <c r="AF117" s="349"/>
      <c r="AG117" s="349"/>
    </row>
    <row r="118" spans="3:33" s="10" customFormat="1" x14ac:dyDescent="0.2">
      <c r="C118" s="641"/>
      <c r="D118" s="641"/>
      <c r="E118" s="641"/>
      <c r="F118" s="641"/>
      <c r="G118" s="641"/>
      <c r="H118" s="641"/>
      <c r="I118" s="641"/>
      <c r="J118" s="641"/>
      <c r="K118" s="641"/>
      <c r="L118" s="641"/>
      <c r="M118" s="641"/>
      <c r="N118" s="641"/>
      <c r="O118" s="641"/>
      <c r="P118" s="641"/>
      <c r="Q118" s="641"/>
      <c r="U118" s="570"/>
      <c r="X118" s="349"/>
      <c r="Y118" s="349"/>
      <c r="Z118" s="349"/>
      <c r="AA118" s="349"/>
      <c r="AB118" s="349"/>
      <c r="AC118" s="349"/>
      <c r="AD118" s="349"/>
      <c r="AE118" s="570"/>
      <c r="AF118" s="349"/>
      <c r="AG118" s="349"/>
    </row>
    <row r="119" spans="3:33" s="10" customFormat="1" x14ac:dyDescent="0.2">
      <c r="C119" s="641"/>
      <c r="D119" s="641"/>
      <c r="E119" s="641"/>
      <c r="F119" s="641"/>
      <c r="G119" s="641"/>
      <c r="H119" s="641"/>
      <c r="I119" s="641"/>
      <c r="J119" s="641"/>
      <c r="K119" s="641"/>
      <c r="L119" s="641"/>
      <c r="M119" s="641"/>
      <c r="N119" s="641"/>
      <c r="O119" s="641"/>
      <c r="P119" s="641"/>
      <c r="Q119" s="641"/>
      <c r="U119" s="570"/>
      <c r="X119" s="349"/>
      <c r="Y119" s="349"/>
      <c r="Z119" s="349"/>
      <c r="AA119" s="349"/>
      <c r="AB119" s="349"/>
      <c r="AC119" s="349"/>
      <c r="AD119" s="349"/>
      <c r="AE119" s="570"/>
      <c r="AF119" s="349"/>
      <c r="AG119" s="349"/>
    </row>
    <row r="120" spans="3:33" s="10" customFormat="1" ht="14.25" customHeight="1" x14ac:dyDescent="0.2">
      <c r="C120" s="641"/>
      <c r="D120" s="641"/>
      <c r="E120" s="641"/>
      <c r="F120" s="641"/>
      <c r="G120" s="641"/>
      <c r="H120" s="641"/>
      <c r="I120" s="641"/>
      <c r="J120" s="641"/>
      <c r="K120" s="641"/>
      <c r="L120" s="641"/>
      <c r="M120" s="641"/>
      <c r="N120" s="641"/>
      <c r="O120" s="641"/>
      <c r="P120" s="641"/>
      <c r="Q120" s="641"/>
      <c r="U120" s="570"/>
      <c r="X120" s="349"/>
      <c r="Y120" s="349"/>
      <c r="Z120" s="349"/>
      <c r="AA120" s="349"/>
      <c r="AB120" s="349"/>
      <c r="AC120" s="349"/>
      <c r="AD120" s="349"/>
      <c r="AE120" s="570"/>
      <c r="AF120" s="349"/>
      <c r="AG120" s="349"/>
    </row>
    <row r="121" spans="3:33" s="10" customFormat="1" ht="14.25" customHeight="1" x14ac:dyDescent="0.2">
      <c r="C121" s="641"/>
      <c r="D121" s="641"/>
      <c r="E121" s="641"/>
      <c r="F121" s="641"/>
      <c r="G121" s="641"/>
      <c r="H121" s="641"/>
      <c r="I121" s="641"/>
      <c r="J121" s="641"/>
      <c r="K121" s="641"/>
      <c r="L121" s="641"/>
      <c r="M121" s="641"/>
      <c r="N121" s="641"/>
      <c r="O121" s="641"/>
      <c r="P121" s="641"/>
      <c r="Q121" s="641"/>
      <c r="U121" s="570"/>
      <c r="X121" s="349"/>
      <c r="Y121" s="349"/>
      <c r="Z121" s="349"/>
      <c r="AA121" s="349"/>
      <c r="AB121" s="349"/>
      <c r="AC121" s="349"/>
      <c r="AD121" s="349"/>
      <c r="AE121" s="570"/>
      <c r="AF121" s="349"/>
      <c r="AG121" s="349"/>
    </row>
    <row r="122" spans="3:33" s="10" customFormat="1" x14ac:dyDescent="0.2">
      <c r="K122" s="570"/>
      <c r="M122" s="349"/>
      <c r="U122" s="570"/>
      <c r="X122" s="349"/>
      <c r="Y122" s="349"/>
      <c r="Z122" s="349"/>
      <c r="AA122" s="349"/>
      <c r="AB122" s="349"/>
      <c r="AC122" s="349"/>
      <c r="AD122" s="349"/>
      <c r="AE122" s="570"/>
      <c r="AF122" s="349"/>
      <c r="AG122" s="349"/>
    </row>
    <row r="123" spans="3:33" s="10" customFormat="1" x14ac:dyDescent="0.2">
      <c r="K123" s="570"/>
      <c r="M123" s="349"/>
      <c r="U123" s="570"/>
      <c r="X123" s="349"/>
      <c r="Y123" s="349"/>
      <c r="Z123" s="349"/>
      <c r="AA123" s="349"/>
      <c r="AB123" s="349"/>
      <c r="AC123" s="349"/>
      <c r="AD123" s="349"/>
      <c r="AE123" s="570"/>
      <c r="AF123" s="349"/>
      <c r="AG123" s="349"/>
    </row>
    <row r="124" spans="3:33" s="10" customFormat="1" x14ac:dyDescent="0.2">
      <c r="K124" s="570"/>
      <c r="M124" s="349"/>
      <c r="U124" s="570"/>
      <c r="X124" s="349"/>
      <c r="Y124" s="349"/>
      <c r="Z124" s="349"/>
      <c r="AA124" s="349"/>
      <c r="AB124" s="349"/>
      <c r="AC124" s="349"/>
      <c r="AD124" s="349"/>
      <c r="AE124" s="570"/>
      <c r="AF124" s="349"/>
      <c r="AG124" s="349"/>
    </row>
    <row r="125" spans="3:33" s="10" customFormat="1" x14ac:dyDescent="0.2">
      <c r="K125" s="570"/>
      <c r="M125" s="349"/>
      <c r="U125" s="570"/>
      <c r="X125" s="349"/>
      <c r="Y125" s="349"/>
      <c r="Z125" s="349"/>
      <c r="AA125" s="349"/>
      <c r="AB125" s="349"/>
      <c r="AC125" s="349"/>
      <c r="AD125" s="349"/>
      <c r="AE125" s="570"/>
      <c r="AF125" s="349"/>
      <c r="AG125" s="349"/>
    </row>
    <row r="126" spans="3:33" s="10" customFormat="1" x14ac:dyDescent="0.2">
      <c r="K126" s="570"/>
      <c r="M126" s="349"/>
      <c r="U126" s="570"/>
      <c r="X126" s="349"/>
      <c r="Y126" s="349"/>
      <c r="Z126" s="349"/>
      <c r="AA126" s="349"/>
      <c r="AB126" s="349"/>
      <c r="AC126" s="349"/>
      <c r="AD126" s="349"/>
      <c r="AE126" s="570"/>
      <c r="AF126" s="349"/>
      <c r="AG126" s="349"/>
    </row>
    <row r="127" spans="3:33" s="10" customFormat="1" x14ac:dyDescent="0.2">
      <c r="K127" s="570"/>
      <c r="M127" s="349"/>
      <c r="U127" s="570"/>
      <c r="X127" s="349"/>
      <c r="Y127" s="349"/>
      <c r="Z127" s="349"/>
      <c r="AA127" s="349"/>
      <c r="AB127" s="349"/>
      <c r="AC127" s="349"/>
      <c r="AD127" s="349"/>
      <c r="AE127" s="570"/>
      <c r="AF127" s="349"/>
      <c r="AG127" s="349"/>
    </row>
    <row r="128" spans="3:33" s="10" customFormat="1" x14ac:dyDescent="0.2">
      <c r="K128" s="570"/>
      <c r="M128" s="349"/>
      <c r="U128" s="570"/>
      <c r="X128" s="349"/>
      <c r="Y128" s="349"/>
      <c r="Z128" s="349"/>
      <c r="AA128" s="349"/>
      <c r="AB128" s="349"/>
      <c r="AC128" s="349"/>
      <c r="AD128" s="349"/>
      <c r="AE128" s="570"/>
      <c r="AF128" s="349"/>
      <c r="AG128" s="349"/>
    </row>
    <row r="129" spans="11:33" s="10" customFormat="1" x14ac:dyDescent="0.2">
      <c r="K129" s="570"/>
      <c r="M129" s="349"/>
      <c r="U129" s="570"/>
      <c r="X129" s="349"/>
      <c r="Y129" s="349"/>
      <c r="Z129" s="349"/>
      <c r="AA129" s="349"/>
      <c r="AB129" s="349"/>
      <c r="AC129" s="349"/>
      <c r="AD129" s="349"/>
      <c r="AE129" s="570"/>
      <c r="AF129" s="349"/>
      <c r="AG129" s="349"/>
    </row>
    <row r="130" spans="11:33" s="10" customFormat="1" x14ac:dyDescent="0.2">
      <c r="K130" s="570"/>
      <c r="M130" s="349"/>
      <c r="U130" s="570"/>
      <c r="X130" s="349"/>
      <c r="Y130" s="349"/>
      <c r="Z130" s="349"/>
      <c r="AA130" s="349"/>
      <c r="AB130" s="349"/>
      <c r="AC130" s="349"/>
      <c r="AD130" s="349"/>
      <c r="AE130" s="570"/>
      <c r="AF130" s="349"/>
      <c r="AG130" s="349"/>
    </row>
    <row r="131" spans="11:33" s="10" customFormat="1" x14ac:dyDescent="0.2">
      <c r="K131" s="570"/>
      <c r="M131" s="349"/>
      <c r="U131" s="570"/>
      <c r="X131" s="349"/>
      <c r="Y131" s="349"/>
      <c r="Z131" s="349"/>
      <c r="AA131" s="349"/>
      <c r="AB131" s="349"/>
      <c r="AC131" s="349"/>
      <c r="AD131" s="349"/>
      <c r="AE131" s="570"/>
      <c r="AF131" s="349"/>
      <c r="AG131" s="349"/>
    </row>
    <row r="132" spans="11:33" s="10" customFormat="1" x14ac:dyDescent="0.2">
      <c r="K132" s="570"/>
      <c r="M132" s="349"/>
      <c r="U132" s="570"/>
      <c r="X132" s="349"/>
      <c r="Y132" s="349"/>
      <c r="Z132" s="349"/>
      <c r="AA132" s="349"/>
      <c r="AB132" s="349"/>
      <c r="AC132" s="349"/>
      <c r="AD132" s="349"/>
      <c r="AE132" s="570"/>
      <c r="AF132" s="349"/>
      <c r="AG132" s="349"/>
    </row>
    <row r="133" spans="11:33" s="10" customFormat="1" x14ac:dyDescent="0.2">
      <c r="K133" s="570"/>
      <c r="M133" s="349"/>
      <c r="U133" s="570"/>
      <c r="X133" s="349"/>
      <c r="Y133" s="349"/>
      <c r="Z133" s="349"/>
      <c r="AA133" s="349"/>
      <c r="AB133" s="349"/>
      <c r="AC133" s="349"/>
      <c r="AD133" s="349"/>
      <c r="AE133" s="570"/>
      <c r="AF133" s="349"/>
      <c r="AG133" s="349"/>
    </row>
    <row r="134" spans="11:33" s="10" customFormat="1" x14ac:dyDescent="0.2">
      <c r="K134" s="570"/>
      <c r="M134" s="349"/>
      <c r="U134" s="570"/>
      <c r="X134" s="349"/>
      <c r="Y134" s="349"/>
      <c r="Z134" s="349"/>
      <c r="AA134" s="349"/>
      <c r="AB134" s="349"/>
      <c r="AC134" s="349"/>
      <c r="AD134" s="349"/>
      <c r="AE134" s="570"/>
      <c r="AF134" s="349"/>
      <c r="AG134" s="349"/>
    </row>
    <row r="135" spans="11:33" s="10" customFormat="1" x14ac:dyDescent="0.2">
      <c r="K135" s="570"/>
      <c r="M135" s="349"/>
      <c r="U135" s="570"/>
      <c r="X135" s="349"/>
      <c r="Y135" s="349"/>
      <c r="Z135" s="349"/>
      <c r="AA135" s="349"/>
      <c r="AB135" s="349"/>
      <c r="AC135" s="349"/>
      <c r="AD135" s="349"/>
      <c r="AE135" s="570"/>
      <c r="AF135" s="349"/>
      <c r="AG135" s="349"/>
    </row>
    <row r="136" spans="11:33" s="10" customFormat="1" x14ac:dyDescent="0.2">
      <c r="K136" s="570"/>
      <c r="M136" s="349"/>
      <c r="U136" s="570"/>
      <c r="X136" s="349"/>
      <c r="Y136" s="349"/>
      <c r="Z136" s="349"/>
      <c r="AA136" s="349"/>
      <c r="AB136" s="349"/>
      <c r="AC136" s="349"/>
      <c r="AD136" s="349"/>
      <c r="AE136" s="570"/>
      <c r="AF136" s="349"/>
      <c r="AG136" s="349"/>
    </row>
    <row r="137" spans="11:33" s="10" customFormat="1" x14ac:dyDescent="0.2">
      <c r="K137" s="570"/>
      <c r="M137" s="349"/>
      <c r="U137" s="570"/>
      <c r="X137" s="349"/>
      <c r="Y137" s="349"/>
      <c r="Z137" s="349"/>
      <c r="AA137" s="349"/>
      <c r="AB137" s="349"/>
      <c r="AC137" s="349"/>
      <c r="AD137" s="349"/>
      <c r="AE137" s="570"/>
      <c r="AF137" s="349"/>
      <c r="AG137" s="349"/>
    </row>
    <row r="138" spans="11:33" s="10" customFormat="1" x14ac:dyDescent="0.2">
      <c r="K138" s="570"/>
      <c r="M138" s="349"/>
      <c r="U138" s="570"/>
      <c r="X138" s="349"/>
      <c r="Y138" s="349"/>
      <c r="Z138" s="349"/>
      <c r="AA138" s="349"/>
      <c r="AB138" s="349"/>
      <c r="AC138" s="349"/>
      <c r="AD138" s="349"/>
      <c r="AE138" s="570"/>
      <c r="AF138" s="349"/>
      <c r="AG138" s="349"/>
    </row>
    <row r="139" spans="11:33" s="10" customFormat="1" x14ac:dyDescent="0.2">
      <c r="K139" s="570"/>
      <c r="M139" s="349"/>
      <c r="U139" s="570"/>
      <c r="X139" s="349"/>
      <c r="Y139" s="349"/>
      <c r="Z139" s="349"/>
      <c r="AA139" s="349"/>
      <c r="AB139" s="349"/>
      <c r="AC139" s="349"/>
      <c r="AD139" s="349"/>
      <c r="AE139" s="570"/>
      <c r="AF139" s="349"/>
      <c r="AG139" s="349"/>
    </row>
    <row r="140" spans="11:33" s="10" customFormat="1" x14ac:dyDescent="0.2">
      <c r="K140" s="570"/>
      <c r="M140" s="349"/>
      <c r="U140" s="570"/>
      <c r="X140" s="349"/>
      <c r="Y140" s="349"/>
      <c r="Z140" s="349"/>
      <c r="AA140" s="349"/>
      <c r="AB140" s="349"/>
      <c r="AC140" s="349"/>
      <c r="AD140" s="349"/>
      <c r="AE140" s="570"/>
      <c r="AF140" s="349"/>
      <c r="AG140" s="349"/>
    </row>
    <row r="141" spans="11:33" s="10" customFormat="1" x14ac:dyDescent="0.2">
      <c r="K141" s="570"/>
      <c r="M141" s="349"/>
      <c r="U141" s="570"/>
      <c r="X141" s="349"/>
      <c r="Y141" s="349"/>
      <c r="Z141" s="349"/>
      <c r="AA141" s="349"/>
      <c r="AB141" s="349"/>
      <c r="AC141" s="349"/>
      <c r="AD141" s="349"/>
      <c r="AE141" s="570"/>
      <c r="AF141" s="349"/>
      <c r="AG141" s="349"/>
    </row>
    <row r="142" spans="11:33" s="10" customFormat="1" x14ac:dyDescent="0.2">
      <c r="K142" s="570"/>
      <c r="M142" s="349"/>
      <c r="U142" s="570"/>
      <c r="X142" s="349"/>
      <c r="Y142" s="349"/>
      <c r="Z142" s="349"/>
      <c r="AA142" s="349"/>
      <c r="AB142" s="349"/>
      <c r="AC142" s="349"/>
      <c r="AD142" s="349"/>
      <c r="AE142" s="570"/>
      <c r="AF142" s="349"/>
      <c r="AG142" s="349"/>
    </row>
    <row r="143" spans="11:33" s="10" customFormat="1" x14ac:dyDescent="0.2">
      <c r="K143" s="570"/>
      <c r="M143" s="349"/>
      <c r="U143" s="570"/>
      <c r="X143" s="349"/>
      <c r="Y143" s="349"/>
      <c r="Z143" s="349"/>
      <c r="AA143" s="349"/>
      <c r="AB143" s="349"/>
      <c r="AC143" s="349"/>
      <c r="AD143" s="349"/>
      <c r="AE143" s="570"/>
      <c r="AF143" s="349"/>
      <c r="AG143" s="349"/>
    </row>
    <row r="144" spans="11:33" s="10" customFormat="1" x14ac:dyDescent="0.2">
      <c r="K144" s="570"/>
      <c r="M144" s="349"/>
      <c r="U144" s="570"/>
      <c r="X144" s="349"/>
      <c r="Y144" s="349"/>
      <c r="Z144" s="349"/>
      <c r="AA144" s="349"/>
      <c r="AB144" s="349"/>
      <c r="AC144" s="349"/>
      <c r="AD144" s="349"/>
      <c r="AE144" s="570"/>
      <c r="AF144" s="349"/>
      <c r="AG144" s="349"/>
    </row>
    <row r="145" spans="11:33" s="10" customFormat="1" x14ac:dyDescent="0.2">
      <c r="K145" s="570"/>
      <c r="M145" s="349"/>
      <c r="U145" s="570"/>
      <c r="X145" s="349"/>
      <c r="Y145" s="349"/>
      <c r="Z145" s="349"/>
      <c r="AA145" s="349"/>
      <c r="AB145" s="349"/>
      <c r="AC145" s="349"/>
      <c r="AD145" s="349"/>
      <c r="AE145" s="570"/>
      <c r="AF145" s="349"/>
      <c r="AG145" s="349"/>
    </row>
    <row r="146" spans="11:33" s="10" customFormat="1" x14ac:dyDescent="0.2">
      <c r="K146" s="570"/>
      <c r="M146" s="349"/>
      <c r="U146" s="570"/>
      <c r="X146" s="349"/>
      <c r="Y146" s="349"/>
      <c r="Z146" s="349"/>
      <c r="AA146" s="349"/>
      <c r="AB146" s="349"/>
      <c r="AC146" s="349"/>
      <c r="AD146" s="349"/>
      <c r="AE146" s="570"/>
      <c r="AF146" s="349"/>
      <c r="AG146" s="349"/>
    </row>
    <row r="147" spans="11:33" s="10" customFormat="1" x14ac:dyDescent="0.2">
      <c r="K147" s="570"/>
      <c r="M147" s="349"/>
      <c r="U147" s="570"/>
      <c r="X147" s="349"/>
      <c r="Y147" s="349"/>
      <c r="Z147" s="349"/>
      <c r="AA147" s="349"/>
      <c r="AB147" s="349"/>
      <c r="AC147" s="349"/>
      <c r="AD147" s="349"/>
      <c r="AE147" s="570"/>
      <c r="AF147" s="349"/>
      <c r="AG147" s="349"/>
    </row>
    <row r="148" spans="11:33" s="10" customFormat="1" x14ac:dyDescent="0.2">
      <c r="K148" s="570"/>
      <c r="M148" s="349"/>
      <c r="U148" s="570"/>
      <c r="X148" s="349"/>
      <c r="Y148" s="349"/>
      <c r="Z148" s="349"/>
      <c r="AA148" s="349"/>
      <c r="AB148" s="349"/>
      <c r="AC148" s="349"/>
      <c r="AD148" s="349"/>
      <c r="AE148" s="570"/>
      <c r="AF148" s="349"/>
      <c r="AG148" s="349"/>
    </row>
    <row r="149" spans="11:33" s="10" customFormat="1" x14ac:dyDescent="0.2">
      <c r="K149" s="570"/>
      <c r="M149" s="349"/>
      <c r="U149" s="570"/>
      <c r="X149" s="349"/>
      <c r="Y149" s="349"/>
      <c r="Z149" s="349"/>
      <c r="AA149" s="349"/>
      <c r="AB149" s="349"/>
      <c r="AC149" s="349"/>
      <c r="AD149" s="349"/>
      <c r="AE149" s="570"/>
      <c r="AF149" s="349"/>
      <c r="AG149" s="349"/>
    </row>
    <row r="150" spans="11:33" s="10" customFormat="1" x14ac:dyDescent="0.2">
      <c r="K150" s="570"/>
      <c r="M150" s="349"/>
      <c r="U150" s="570"/>
      <c r="X150" s="349"/>
      <c r="Y150" s="349"/>
      <c r="Z150" s="349"/>
      <c r="AA150" s="349"/>
      <c r="AB150" s="349"/>
      <c r="AC150" s="349"/>
      <c r="AD150" s="349"/>
      <c r="AE150" s="570"/>
      <c r="AF150" s="349"/>
      <c r="AG150" s="349"/>
    </row>
    <row r="151" spans="11:33" s="10" customFormat="1" x14ac:dyDescent="0.2">
      <c r="K151" s="570"/>
      <c r="M151" s="349"/>
      <c r="U151" s="570"/>
      <c r="X151" s="349"/>
      <c r="Y151" s="349"/>
      <c r="Z151" s="349"/>
      <c r="AA151" s="349"/>
      <c r="AB151" s="349"/>
      <c r="AC151" s="349"/>
      <c r="AD151" s="349"/>
      <c r="AE151" s="570"/>
      <c r="AF151" s="349"/>
      <c r="AG151" s="349"/>
    </row>
    <row r="152" spans="11:33" s="10" customFormat="1" x14ac:dyDescent="0.2">
      <c r="K152" s="570"/>
      <c r="M152" s="349"/>
      <c r="U152" s="570"/>
      <c r="X152" s="349"/>
      <c r="Y152" s="349"/>
      <c r="Z152" s="349"/>
      <c r="AA152" s="349"/>
      <c r="AB152" s="349"/>
      <c r="AC152" s="349"/>
      <c r="AD152" s="349"/>
      <c r="AE152" s="570"/>
      <c r="AF152" s="349"/>
      <c r="AG152" s="349"/>
    </row>
    <row r="153" spans="11:33" s="10" customFormat="1" x14ac:dyDescent="0.2">
      <c r="K153" s="570"/>
      <c r="M153" s="349"/>
      <c r="U153" s="570"/>
      <c r="X153" s="349"/>
      <c r="Y153" s="349"/>
      <c r="Z153" s="349"/>
      <c r="AA153" s="349"/>
      <c r="AB153" s="349"/>
      <c r="AC153" s="349"/>
      <c r="AD153" s="349"/>
      <c r="AE153" s="570"/>
      <c r="AF153" s="349"/>
      <c r="AG153" s="349"/>
    </row>
    <row r="154" spans="11:33" s="10" customFormat="1" x14ac:dyDescent="0.2">
      <c r="K154" s="570"/>
      <c r="M154" s="349"/>
      <c r="U154" s="570"/>
      <c r="X154" s="349"/>
      <c r="Y154" s="349"/>
      <c r="Z154" s="349"/>
      <c r="AA154" s="349"/>
      <c r="AB154" s="349"/>
      <c r="AC154" s="349"/>
      <c r="AD154" s="349"/>
      <c r="AE154" s="570"/>
      <c r="AF154" s="349"/>
      <c r="AG154" s="349"/>
    </row>
    <row r="155" spans="11:33" s="10" customFormat="1" x14ac:dyDescent="0.2">
      <c r="K155" s="570"/>
      <c r="M155" s="349"/>
      <c r="U155" s="570"/>
      <c r="X155" s="349"/>
      <c r="Y155" s="349"/>
      <c r="Z155" s="349"/>
      <c r="AA155" s="349"/>
      <c r="AB155" s="349"/>
      <c r="AC155" s="349"/>
      <c r="AD155" s="349"/>
      <c r="AE155" s="570"/>
      <c r="AF155" s="349"/>
      <c r="AG155" s="349"/>
    </row>
    <row r="156" spans="11:33" s="10" customFormat="1" x14ac:dyDescent="0.2">
      <c r="K156" s="570"/>
      <c r="M156" s="349"/>
      <c r="U156" s="570"/>
      <c r="X156" s="349"/>
      <c r="Y156" s="349"/>
      <c r="Z156" s="349"/>
      <c r="AA156" s="349"/>
      <c r="AB156" s="349"/>
      <c r="AC156" s="349"/>
      <c r="AD156" s="349"/>
      <c r="AE156" s="570"/>
      <c r="AF156" s="349"/>
      <c r="AG156" s="349"/>
    </row>
    <row r="157" spans="11:33" s="10" customFormat="1" x14ac:dyDescent="0.2">
      <c r="K157" s="570"/>
      <c r="M157" s="349"/>
      <c r="U157" s="570"/>
      <c r="X157" s="349"/>
      <c r="Y157" s="349"/>
      <c r="Z157" s="349"/>
      <c r="AA157" s="349"/>
      <c r="AB157" s="349"/>
      <c r="AC157" s="349"/>
      <c r="AD157" s="349"/>
      <c r="AE157" s="570"/>
      <c r="AF157" s="349"/>
      <c r="AG157" s="349"/>
    </row>
    <row r="158" spans="11:33" s="10" customFormat="1" x14ac:dyDescent="0.2">
      <c r="K158" s="570"/>
      <c r="M158" s="349"/>
      <c r="U158" s="570"/>
      <c r="X158" s="349"/>
      <c r="Y158" s="349"/>
      <c r="Z158" s="349"/>
      <c r="AA158" s="349"/>
      <c r="AB158" s="349"/>
      <c r="AC158" s="349"/>
      <c r="AD158" s="349"/>
      <c r="AE158" s="570"/>
      <c r="AF158" s="349"/>
      <c r="AG158" s="349"/>
    </row>
    <row r="159" spans="11:33" s="10" customFormat="1" x14ac:dyDescent="0.2">
      <c r="K159" s="570"/>
      <c r="M159" s="349"/>
      <c r="U159" s="570"/>
      <c r="X159" s="349"/>
      <c r="Y159" s="349"/>
      <c r="Z159" s="349"/>
      <c r="AA159" s="349"/>
      <c r="AB159" s="349"/>
      <c r="AC159" s="349"/>
      <c r="AD159" s="349"/>
      <c r="AE159" s="570"/>
      <c r="AF159" s="349"/>
      <c r="AG159" s="349"/>
    </row>
    <row r="160" spans="11:33" s="10" customFormat="1" x14ac:dyDescent="0.2">
      <c r="K160" s="570"/>
      <c r="M160" s="349"/>
      <c r="U160" s="570"/>
      <c r="X160" s="349"/>
      <c r="Y160" s="349"/>
      <c r="Z160" s="349"/>
      <c r="AA160" s="349"/>
      <c r="AB160" s="349"/>
      <c r="AC160" s="349"/>
      <c r="AD160" s="349"/>
      <c r="AE160" s="570"/>
      <c r="AF160" s="349"/>
      <c r="AG160" s="349"/>
    </row>
    <row r="161" spans="11:33" s="10" customFormat="1" x14ac:dyDescent="0.2">
      <c r="K161" s="570"/>
      <c r="M161" s="349"/>
      <c r="U161" s="570"/>
      <c r="X161" s="349"/>
      <c r="Y161" s="349"/>
      <c r="Z161" s="349"/>
      <c r="AA161" s="349"/>
      <c r="AB161" s="349"/>
      <c r="AC161" s="349"/>
      <c r="AD161" s="349"/>
      <c r="AE161" s="570"/>
      <c r="AF161" s="349"/>
      <c r="AG161" s="349"/>
    </row>
    <row r="162" spans="11:33" s="10" customFormat="1" x14ac:dyDescent="0.2">
      <c r="K162" s="570"/>
      <c r="M162" s="349"/>
      <c r="U162" s="570"/>
      <c r="X162" s="349"/>
      <c r="Y162" s="349"/>
      <c r="Z162" s="349"/>
      <c r="AA162" s="349"/>
      <c r="AB162" s="349"/>
      <c r="AC162" s="349"/>
      <c r="AD162" s="349"/>
      <c r="AE162" s="570"/>
      <c r="AF162" s="349"/>
      <c r="AG162" s="349"/>
    </row>
    <row r="163" spans="11:33" s="10" customFormat="1" x14ac:dyDescent="0.2">
      <c r="K163" s="570"/>
      <c r="M163" s="349"/>
      <c r="U163" s="570"/>
      <c r="X163" s="349"/>
      <c r="Y163" s="349"/>
      <c r="Z163" s="349"/>
      <c r="AA163" s="349"/>
      <c r="AB163" s="349"/>
      <c r="AC163" s="349"/>
      <c r="AD163" s="349"/>
      <c r="AE163" s="570"/>
      <c r="AF163" s="349"/>
      <c r="AG163" s="349"/>
    </row>
    <row r="164" spans="11:33" s="10" customFormat="1" x14ac:dyDescent="0.2">
      <c r="K164" s="570"/>
      <c r="M164" s="349"/>
      <c r="U164" s="570"/>
      <c r="X164" s="349"/>
      <c r="Y164" s="349"/>
      <c r="Z164" s="349"/>
      <c r="AA164" s="349"/>
      <c r="AB164" s="349"/>
      <c r="AC164" s="349"/>
      <c r="AD164" s="349"/>
      <c r="AE164" s="570"/>
      <c r="AF164" s="349"/>
      <c r="AG164" s="349"/>
    </row>
    <row r="165" spans="11:33" s="10" customFormat="1" x14ac:dyDescent="0.2">
      <c r="K165" s="570"/>
      <c r="M165" s="349"/>
      <c r="U165" s="570"/>
      <c r="X165" s="349"/>
      <c r="Y165" s="349"/>
      <c r="Z165" s="349"/>
      <c r="AA165" s="349"/>
      <c r="AB165" s="349"/>
      <c r="AC165" s="349"/>
      <c r="AD165" s="349"/>
      <c r="AE165" s="570"/>
      <c r="AF165" s="349"/>
      <c r="AG165" s="349"/>
    </row>
    <row r="166" spans="11:33" s="10" customFormat="1" x14ac:dyDescent="0.2">
      <c r="K166" s="570"/>
      <c r="M166" s="349"/>
      <c r="U166" s="570"/>
      <c r="X166" s="349"/>
      <c r="Y166" s="349"/>
      <c r="Z166" s="349"/>
      <c r="AA166" s="349"/>
      <c r="AB166" s="349"/>
      <c r="AC166" s="349"/>
      <c r="AD166" s="349"/>
      <c r="AE166" s="570"/>
      <c r="AF166" s="349"/>
      <c r="AG166" s="349"/>
    </row>
    <row r="167" spans="11:33" s="10" customFormat="1" x14ac:dyDescent="0.2">
      <c r="K167" s="570"/>
      <c r="M167" s="349"/>
      <c r="U167" s="570"/>
      <c r="X167" s="349"/>
      <c r="Y167" s="349"/>
      <c r="Z167" s="349"/>
      <c r="AA167" s="349"/>
      <c r="AB167" s="349"/>
      <c r="AC167" s="349"/>
      <c r="AD167" s="349"/>
      <c r="AE167" s="570"/>
      <c r="AF167" s="349"/>
      <c r="AG167" s="349"/>
    </row>
    <row r="168" spans="11:33" s="10" customFormat="1" x14ac:dyDescent="0.2">
      <c r="K168" s="570"/>
      <c r="M168" s="349"/>
      <c r="U168" s="570"/>
      <c r="X168" s="349"/>
      <c r="Y168" s="349"/>
      <c r="Z168" s="349"/>
      <c r="AA168" s="349"/>
      <c r="AB168" s="349"/>
      <c r="AC168" s="349"/>
      <c r="AD168" s="349"/>
      <c r="AE168" s="570"/>
      <c r="AF168" s="349"/>
      <c r="AG168" s="349"/>
    </row>
    <row r="169" spans="11:33" s="10" customFormat="1" x14ac:dyDescent="0.2">
      <c r="K169" s="570"/>
      <c r="M169" s="349"/>
      <c r="U169" s="570"/>
      <c r="X169" s="349"/>
      <c r="Y169" s="349"/>
      <c r="Z169" s="349"/>
      <c r="AA169" s="349"/>
      <c r="AB169" s="349"/>
      <c r="AC169" s="349"/>
      <c r="AD169" s="349"/>
      <c r="AE169" s="570"/>
      <c r="AF169" s="349"/>
      <c r="AG169" s="349"/>
    </row>
    <row r="170" spans="11:33" s="10" customFormat="1" x14ac:dyDescent="0.2">
      <c r="K170" s="570"/>
      <c r="M170" s="349"/>
      <c r="U170" s="570"/>
      <c r="X170" s="349"/>
      <c r="Y170" s="349"/>
      <c r="Z170" s="349"/>
      <c r="AA170" s="349"/>
      <c r="AB170" s="349"/>
      <c r="AC170" s="349"/>
      <c r="AD170" s="349"/>
      <c r="AE170" s="570"/>
      <c r="AF170" s="349"/>
      <c r="AG170" s="349"/>
    </row>
    <row r="171" spans="11:33" s="10" customFormat="1" x14ac:dyDescent="0.2">
      <c r="K171" s="570"/>
      <c r="M171" s="349"/>
      <c r="U171" s="570"/>
      <c r="X171" s="349"/>
      <c r="Y171" s="349"/>
      <c r="Z171" s="349"/>
      <c r="AA171" s="349"/>
      <c r="AB171" s="349"/>
      <c r="AC171" s="349"/>
      <c r="AD171" s="349"/>
      <c r="AE171" s="570"/>
      <c r="AF171" s="349"/>
      <c r="AG171" s="349"/>
    </row>
    <row r="172" spans="11:33" s="10" customFormat="1" x14ac:dyDescent="0.2">
      <c r="K172" s="570"/>
      <c r="M172" s="349"/>
      <c r="U172" s="570"/>
      <c r="X172" s="349"/>
      <c r="Y172" s="349"/>
      <c r="Z172" s="349"/>
      <c r="AA172" s="349"/>
      <c r="AB172" s="349"/>
      <c r="AC172" s="349"/>
      <c r="AD172" s="349"/>
      <c r="AE172" s="570"/>
      <c r="AF172" s="349"/>
      <c r="AG172" s="349"/>
    </row>
    <row r="173" spans="11:33" s="10" customFormat="1" x14ac:dyDescent="0.2">
      <c r="K173" s="570"/>
      <c r="M173" s="349"/>
      <c r="U173" s="570"/>
      <c r="X173" s="349"/>
      <c r="Y173" s="349"/>
      <c r="Z173" s="349"/>
      <c r="AA173" s="349"/>
      <c r="AB173" s="349"/>
      <c r="AC173" s="349"/>
      <c r="AD173" s="349"/>
      <c r="AE173" s="570"/>
      <c r="AF173" s="349"/>
      <c r="AG173" s="349"/>
    </row>
    <row r="174" spans="11:33" s="10" customFormat="1" x14ac:dyDescent="0.2">
      <c r="K174" s="570"/>
      <c r="M174" s="349"/>
      <c r="U174" s="570"/>
      <c r="X174" s="349"/>
      <c r="Y174" s="349"/>
      <c r="Z174" s="349"/>
      <c r="AA174" s="349"/>
      <c r="AB174" s="349"/>
      <c r="AC174" s="349"/>
      <c r="AD174" s="349"/>
      <c r="AE174" s="570"/>
      <c r="AF174" s="349"/>
      <c r="AG174" s="349"/>
    </row>
    <row r="175" spans="11:33" s="10" customFormat="1" x14ac:dyDescent="0.2">
      <c r="K175" s="570"/>
      <c r="M175" s="349"/>
      <c r="U175" s="570"/>
      <c r="X175" s="349"/>
      <c r="Y175" s="349"/>
      <c r="Z175" s="349"/>
      <c r="AA175" s="349"/>
      <c r="AB175" s="349"/>
      <c r="AC175" s="349"/>
      <c r="AD175" s="349"/>
      <c r="AE175" s="570"/>
      <c r="AF175" s="349"/>
      <c r="AG175" s="349"/>
    </row>
    <row r="176" spans="11:33" s="10" customFormat="1" x14ac:dyDescent="0.2">
      <c r="K176" s="570"/>
      <c r="M176" s="349"/>
      <c r="U176" s="570"/>
      <c r="X176" s="349"/>
      <c r="Y176" s="349"/>
      <c r="Z176" s="349"/>
      <c r="AA176" s="349"/>
      <c r="AB176" s="349"/>
      <c r="AC176" s="349"/>
      <c r="AD176" s="349"/>
      <c r="AE176" s="570"/>
      <c r="AF176" s="349"/>
      <c r="AG176" s="349"/>
    </row>
    <row r="177" spans="11:33" s="10" customFormat="1" x14ac:dyDescent="0.2">
      <c r="K177" s="570"/>
      <c r="M177" s="349"/>
      <c r="U177" s="570"/>
      <c r="X177" s="349"/>
      <c r="Y177" s="349"/>
      <c r="Z177" s="349"/>
      <c r="AA177" s="349"/>
      <c r="AB177" s="349"/>
      <c r="AC177" s="349"/>
      <c r="AD177" s="349"/>
      <c r="AE177" s="570"/>
      <c r="AF177" s="349"/>
      <c r="AG177" s="349"/>
    </row>
    <row r="178" spans="11:33" s="10" customFormat="1" x14ac:dyDescent="0.2">
      <c r="K178" s="570"/>
      <c r="M178" s="349"/>
      <c r="U178" s="570"/>
      <c r="X178" s="349"/>
      <c r="Y178" s="349"/>
      <c r="Z178" s="349"/>
      <c r="AA178" s="349"/>
      <c r="AB178" s="349"/>
      <c r="AC178" s="349"/>
      <c r="AD178" s="349"/>
      <c r="AE178" s="570"/>
      <c r="AF178" s="349"/>
      <c r="AG178" s="349"/>
    </row>
    <row r="179" spans="11:33" s="10" customFormat="1" x14ac:dyDescent="0.2">
      <c r="K179" s="570"/>
      <c r="M179" s="349"/>
      <c r="U179" s="570"/>
      <c r="X179" s="349"/>
      <c r="Y179" s="349"/>
      <c r="Z179" s="349"/>
      <c r="AA179" s="349"/>
      <c r="AB179" s="349"/>
      <c r="AC179" s="349"/>
      <c r="AD179" s="349"/>
      <c r="AE179" s="570"/>
      <c r="AF179" s="349"/>
      <c r="AG179" s="349"/>
    </row>
    <row r="180" spans="11:33" s="10" customFormat="1" x14ac:dyDescent="0.2">
      <c r="K180" s="570"/>
      <c r="M180" s="349"/>
      <c r="U180" s="570"/>
      <c r="X180" s="349"/>
      <c r="Y180" s="349"/>
      <c r="Z180" s="349"/>
      <c r="AA180" s="349"/>
      <c r="AB180" s="349"/>
      <c r="AC180" s="349"/>
      <c r="AD180" s="349"/>
      <c r="AE180" s="570"/>
      <c r="AF180" s="349"/>
      <c r="AG180" s="349"/>
    </row>
    <row r="181" spans="11:33" s="10" customFormat="1" x14ac:dyDescent="0.2">
      <c r="K181" s="570"/>
      <c r="M181" s="349"/>
      <c r="U181" s="570"/>
      <c r="X181" s="349"/>
      <c r="Y181" s="349"/>
      <c r="Z181" s="349"/>
      <c r="AA181" s="349"/>
      <c r="AB181" s="349"/>
      <c r="AC181" s="349"/>
      <c r="AD181" s="349"/>
      <c r="AE181" s="570"/>
      <c r="AF181" s="349"/>
      <c r="AG181" s="349"/>
    </row>
    <row r="182" spans="11:33" s="10" customFormat="1" x14ac:dyDescent="0.2">
      <c r="K182" s="570"/>
      <c r="M182" s="349"/>
      <c r="U182" s="570"/>
      <c r="X182" s="349"/>
      <c r="Y182" s="349"/>
      <c r="Z182" s="349"/>
      <c r="AA182" s="349"/>
      <c r="AB182" s="349"/>
      <c r="AC182" s="349"/>
      <c r="AD182" s="349"/>
      <c r="AE182" s="570"/>
      <c r="AF182" s="349"/>
      <c r="AG182" s="349"/>
    </row>
    <row r="183" spans="11:33" s="10" customFormat="1" x14ac:dyDescent="0.2">
      <c r="K183" s="570"/>
      <c r="M183" s="349"/>
      <c r="U183" s="570"/>
      <c r="X183" s="349"/>
      <c r="Y183" s="349"/>
      <c r="Z183" s="349"/>
      <c r="AA183" s="349"/>
      <c r="AB183" s="349"/>
      <c r="AC183" s="349"/>
      <c r="AD183" s="349"/>
      <c r="AE183" s="570"/>
      <c r="AF183" s="349"/>
      <c r="AG183" s="349"/>
    </row>
    <row r="184" spans="11:33" s="10" customFormat="1" x14ac:dyDescent="0.2">
      <c r="K184" s="570"/>
      <c r="M184" s="349"/>
      <c r="U184" s="570"/>
      <c r="X184" s="349"/>
      <c r="Y184" s="349"/>
      <c r="Z184" s="349"/>
      <c r="AA184" s="349"/>
      <c r="AB184" s="349"/>
      <c r="AC184" s="349"/>
      <c r="AD184" s="349"/>
      <c r="AE184" s="570"/>
      <c r="AF184" s="349"/>
      <c r="AG184" s="349"/>
    </row>
    <row r="185" spans="11:33" s="10" customFormat="1" x14ac:dyDescent="0.2">
      <c r="K185" s="570"/>
      <c r="M185" s="349"/>
      <c r="U185" s="570"/>
      <c r="X185" s="349"/>
      <c r="Y185" s="349"/>
      <c r="Z185" s="349"/>
      <c r="AA185" s="349"/>
      <c r="AB185" s="349"/>
      <c r="AC185" s="349"/>
      <c r="AD185" s="349"/>
      <c r="AE185" s="570"/>
      <c r="AF185" s="349"/>
      <c r="AG185" s="349"/>
    </row>
    <row r="186" spans="11:33" s="10" customFormat="1" x14ac:dyDescent="0.2">
      <c r="K186" s="570"/>
      <c r="M186" s="349"/>
      <c r="U186" s="570"/>
      <c r="X186" s="349"/>
      <c r="Y186" s="349"/>
      <c r="Z186" s="349"/>
      <c r="AA186" s="349"/>
      <c r="AB186" s="349"/>
      <c r="AC186" s="349"/>
      <c r="AD186" s="349"/>
      <c r="AE186" s="570"/>
      <c r="AF186" s="349"/>
      <c r="AG186" s="349"/>
    </row>
    <row r="187" spans="11:33" s="10" customFormat="1" x14ac:dyDescent="0.2">
      <c r="K187" s="570"/>
      <c r="M187" s="349"/>
      <c r="U187" s="570"/>
      <c r="X187" s="349"/>
      <c r="Y187" s="349"/>
      <c r="Z187" s="349"/>
      <c r="AA187" s="349"/>
      <c r="AB187" s="349"/>
      <c r="AC187" s="349"/>
      <c r="AD187" s="349"/>
      <c r="AE187" s="570"/>
      <c r="AF187" s="349"/>
      <c r="AG187" s="349"/>
    </row>
    <row r="188" spans="11:33" s="10" customFormat="1" x14ac:dyDescent="0.2">
      <c r="K188" s="570"/>
      <c r="M188" s="349"/>
      <c r="U188" s="570"/>
      <c r="X188" s="349"/>
      <c r="Y188" s="349"/>
      <c r="Z188" s="349"/>
      <c r="AA188" s="349"/>
      <c r="AB188" s="349"/>
      <c r="AC188" s="349"/>
      <c r="AD188" s="349"/>
      <c r="AE188" s="570"/>
      <c r="AF188" s="349"/>
      <c r="AG188" s="349"/>
    </row>
    <row r="189" spans="11:33" s="10" customFormat="1" x14ac:dyDescent="0.2">
      <c r="K189" s="570"/>
      <c r="M189" s="349"/>
      <c r="U189" s="570"/>
      <c r="X189" s="349"/>
      <c r="Y189" s="349"/>
      <c r="Z189" s="349"/>
      <c r="AA189" s="349"/>
      <c r="AB189" s="349"/>
      <c r="AC189" s="349"/>
      <c r="AD189" s="349"/>
      <c r="AE189" s="570"/>
      <c r="AF189" s="349"/>
      <c r="AG189" s="349"/>
    </row>
    <row r="190" spans="11:33" s="10" customFormat="1" x14ac:dyDescent="0.2">
      <c r="K190" s="570"/>
      <c r="M190" s="349"/>
      <c r="U190" s="570"/>
      <c r="X190" s="349"/>
      <c r="Y190" s="349"/>
      <c r="Z190" s="349"/>
      <c r="AA190" s="349"/>
      <c r="AB190" s="349"/>
      <c r="AC190" s="349"/>
      <c r="AD190" s="349"/>
      <c r="AE190" s="570"/>
      <c r="AF190" s="349"/>
      <c r="AG190" s="349"/>
    </row>
    <row r="191" spans="11:33" s="10" customFormat="1" x14ac:dyDescent="0.2">
      <c r="K191" s="570"/>
      <c r="M191" s="349"/>
      <c r="U191" s="570"/>
      <c r="X191" s="349"/>
      <c r="Y191" s="349"/>
      <c r="Z191" s="349"/>
      <c r="AA191" s="349"/>
      <c r="AB191" s="349"/>
      <c r="AC191" s="349"/>
      <c r="AD191" s="349"/>
      <c r="AE191" s="570"/>
      <c r="AF191" s="349"/>
      <c r="AG191" s="349"/>
    </row>
    <row r="192" spans="11:33" s="10" customFormat="1" x14ac:dyDescent="0.2">
      <c r="K192" s="570"/>
      <c r="M192" s="349"/>
      <c r="U192" s="570"/>
      <c r="X192" s="349"/>
      <c r="Y192" s="349"/>
      <c r="Z192" s="349"/>
      <c r="AA192" s="349"/>
      <c r="AB192" s="349"/>
      <c r="AC192" s="349"/>
      <c r="AD192" s="349"/>
      <c r="AE192" s="570"/>
      <c r="AF192" s="349"/>
      <c r="AG192" s="349"/>
    </row>
  </sheetData>
  <mergeCells count="5">
    <mergeCell ref="C120:Q121"/>
    <mergeCell ref="D1:L1"/>
    <mergeCell ref="N1:V1"/>
    <mergeCell ref="X1:AF1"/>
    <mergeCell ref="C118:Q119"/>
  </mergeCells>
  <conditionalFormatting sqref="E111:H112 D110:D111 I110:J111 L110:L111">
    <cfRule type="cellIs" dxfId="12" priority="4" stopIfTrue="1" operator="lessThan">
      <formula>0</formula>
    </cfRule>
  </conditionalFormatting>
  <conditionalFormatting sqref="Y111:AB112 X110:X111 AC110:AF111">
    <cfRule type="cellIs" dxfId="11" priority="2" stopIfTrue="1" operator="lessThan">
      <formula>0</formula>
    </cfRule>
  </conditionalFormatting>
  <conditionalFormatting sqref="K110:K111">
    <cfRule type="cellIs" dxfId="10" priority="1" stopIfTrue="1" operator="lessThan">
      <formula>0</formula>
    </cfRule>
  </conditionalFormatting>
  <hyperlinks>
    <hyperlink ref="A1" location="Index!A1" display="Index"/>
  </hyperlinks>
  <pageMargins left="0.74803149606299213" right="0.74803149606299213" top="0.98425196850393704" bottom="0.98425196850393704" header="0.51181102362204722" footer="0.51181102362204722"/>
  <pageSetup paperSize="9" scale="41" orientation="landscape" horizontalDpi="300" verticalDpi="300" r:id="rId1"/>
  <headerFooter alignWithMargins="0">
    <oddHeader>&amp;L&amp;"Vodafone Rg,Regular"Vodafone Group Plc&amp;C&amp;"Vodafone Rg,Regular"06 Customers</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D44"/>
  <sheetViews>
    <sheetView showGridLines="0" zoomScaleNormal="100" workbookViewId="0">
      <selection activeCell="C23" sqref="C23"/>
    </sheetView>
  </sheetViews>
  <sheetFormatPr defaultRowHeight="12.75" x14ac:dyDescent="0.2"/>
  <cols>
    <col min="1" max="1" width="5.42578125" style="60" customWidth="1"/>
    <col min="2" max="2" width="4.28515625" style="42" customWidth="1"/>
    <col min="3" max="3" width="27.85546875" style="60" customWidth="1"/>
    <col min="4" max="11" width="11.140625" style="225" customWidth="1"/>
    <col min="12" max="12" width="11.140625" style="226" customWidth="1"/>
    <col min="13" max="13" width="2.7109375" style="60" customWidth="1"/>
    <col min="14" max="20" width="9.7109375" style="60" customWidth="1"/>
    <col min="21" max="21" width="9.7109375" style="61" customWidth="1"/>
    <col min="22" max="22" width="2.7109375" style="60" customWidth="1"/>
    <col min="23" max="29" width="9.7109375" style="225" customWidth="1"/>
    <col min="30" max="30" width="9.7109375" style="244" customWidth="1"/>
    <col min="31" max="31" width="4.140625" style="60" customWidth="1"/>
    <col min="32" max="44" width="9.140625" style="60" customWidth="1"/>
    <col min="45" max="257" width="11.42578125" style="60" customWidth="1"/>
    <col min="258" max="16384" width="9.140625" style="60"/>
  </cols>
  <sheetData>
    <row r="1" spans="1:12" x14ac:dyDescent="0.2">
      <c r="A1" s="450" t="s">
        <v>270</v>
      </c>
      <c r="B1" s="21"/>
      <c r="D1" s="644"/>
      <c r="E1" s="645"/>
      <c r="F1" s="645"/>
      <c r="G1" s="645"/>
      <c r="H1" s="645"/>
      <c r="I1" s="645"/>
      <c r="J1" s="645"/>
      <c r="K1" s="645"/>
      <c r="L1" s="645"/>
    </row>
    <row r="2" spans="1:12" s="185" customFormat="1" ht="12.75" customHeight="1" x14ac:dyDescent="0.2">
      <c r="B2" s="228"/>
      <c r="D2" s="229" t="s">
        <v>7</v>
      </c>
      <c r="E2" s="229" t="s">
        <v>8</v>
      </c>
      <c r="F2" s="229" t="s">
        <v>9</v>
      </c>
      <c r="G2" s="229" t="s">
        <v>10</v>
      </c>
      <c r="H2" s="194" t="s">
        <v>11</v>
      </c>
      <c r="I2" s="230" t="s">
        <v>12</v>
      </c>
      <c r="J2" s="230" t="s">
        <v>260</v>
      </c>
      <c r="K2" s="230" t="s">
        <v>267</v>
      </c>
      <c r="L2" s="354" t="s">
        <v>297</v>
      </c>
    </row>
    <row r="3" spans="1:12" s="185" customFormat="1" ht="12.75" customHeight="1" x14ac:dyDescent="0.2">
      <c r="B3" s="42"/>
      <c r="D3" s="15"/>
      <c r="E3" s="15"/>
      <c r="F3" s="15"/>
      <c r="G3" s="15"/>
      <c r="H3" s="194"/>
      <c r="I3" s="70"/>
      <c r="J3" s="70"/>
      <c r="K3" s="70"/>
      <c r="L3" s="354"/>
    </row>
    <row r="4" spans="1:12" s="185" customFormat="1" ht="3.95" customHeight="1" x14ac:dyDescent="0.2">
      <c r="B4" s="189"/>
      <c r="D4" s="15"/>
      <c r="E4" s="15"/>
      <c r="F4" s="15"/>
      <c r="G4" s="15"/>
      <c r="H4" s="194"/>
      <c r="I4" s="70"/>
      <c r="J4" s="70"/>
      <c r="K4" s="70"/>
      <c r="L4" s="354"/>
    </row>
    <row r="5" spans="1:12" ht="12.75" customHeight="1" x14ac:dyDescent="0.2">
      <c r="B5" s="231" t="s">
        <v>26</v>
      </c>
      <c r="D5" s="232"/>
      <c r="E5" s="232"/>
      <c r="F5" s="232"/>
      <c r="G5" s="233"/>
      <c r="H5" s="233"/>
      <c r="I5" s="234"/>
      <c r="J5" s="234"/>
      <c r="K5" s="234"/>
      <c r="L5" s="506"/>
    </row>
    <row r="6" spans="1:12" ht="12.75" customHeight="1" x14ac:dyDescent="0.2">
      <c r="C6" s="60" t="s">
        <v>20</v>
      </c>
      <c r="D6" s="234">
        <v>0.28899999999999998</v>
      </c>
      <c r="E6" s="68">
        <v>0.28999999999999998</v>
      </c>
      <c r="F6" s="68">
        <v>0.35799999999999998</v>
      </c>
      <c r="G6" s="234">
        <v>0.39800000000000002</v>
      </c>
      <c r="H6" s="233">
        <v>0.26500000000000001</v>
      </c>
      <c r="I6" s="233">
        <v>0.26400000000000001</v>
      </c>
      <c r="J6" s="233">
        <v>0.25600000000000001</v>
      </c>
      <c r="K6" s="233">
        <v>0.254</v>
      </c>
      <c r="L6" s="506">
        <v>0.255</v>
      </c>
    </row>
    <row r="7" spans="1:12" ht="12.75" customHeight="1" x14ac:dyDescent="0.2">
      <c r="C7" s="60" t="s">
        <v>18</v>
      </c>
      <c r="D7" s="234">
        <v>0.13200000000000001</v>
      </c>
      <c r="E7" s="68">
        <v>0.14299999999999999</v>
      </c>
      <c r="F7" s="68">
        <v>0.17499999999999999</v>
      </c>
      <c r="G7" s="234">
        <v>0.16400000000000001</v>
      </c>
      <c r="H7" s="233">
        <v>0.16</v>
      </c>
      <c r="I7" s="233">
        <v>0.16400000000000001</v>
      </c>
      <c r="J7" s="233">
        <v>0.16600000000000001</v>
      </c>
      <c r="K7" s="233">
        <v>0.159</v>
      </c>
      <c r="L7" s="506">
        <v>0.16500000000000001</v>
      </c>
    </row>
    <row r="8" spans="1:12" ht="12.75" customHeight="1" x14ac:dyDescent="0.2">
      <c r="C8" s="60" t="s">
        <v>156</v>
      </c>
      <c r="D8" s="234">
        <v>0.40899999999999997</v>
      </c>
      <c r="E8" s="68">
        <v>0.40600000000000003</v>
      </c>
      <c r="F8" s="68">
        <v>0.50900000000000001</v>
      </c>
      <c r="G8" s="234">
        <v>0.60399999999999998</v>
      </c>
      <c r="H8" s="233">
        <v>0.36099999999999999</v>
      </c>
      <c r="I8" s="233">
        <v>0.35699999999999998</v>
      </c>
      <c r="J8" s="233">
        <v>0.33900000000000002</v>
      </c>
      <c r="K8" s="233">
        <v>0.34200000000000003</v>
      </c>
      <c r="L8" s="506">
        <v>0.33900000000000002</v>
      </c>
    </row>
    <row r="9" spans="1:12" ht="4.5" customHeight="1" x14ac:dyDescent="0.2">
      <c r="D9" s="234"/>
      <c r="E9" s="68"/>
      <c r="F9" s="68"/>
      <c r="G9" s="234"/>
      <c r="H9" s="233"/>
      <c r="I9" s="233"/>
      <c r="J9" s="233"/>
      <c r="K9" s="233"/>
      <c r="L9" s="506"/>
    </row>
    <row r="10" spans="1:12" ht="12.75" customHeight="1" x14ac:dyDescent="0.2">
      <c r="B10" s="42" t="s">
        <v>157</v>
      </c>
      <c r="D10" s="230"/>
      <c r="E10" s="230"/>
      <c r="F10" s="230"/>
      <c r="G10" s="235"/>
      <c r="H10" s="194"/>
      <c r="I10" s="194"/>
      <c r="J10" s="194"/>
      <c r="K10" s="194"/>
      <c r="L10" s="354"/>
    </row>
    <row r="11" spans="1:12" ht="12.75" customHeight="1" x14ac:dyDescent="0.2">
      <c r="C11" s="60" t="s">
        <v>20</v>
      </c>
      <c r="D11" s="234">
        <v>0.30599999999999999</v>
      </c>
      <c r="E11" s="68">
        <v>0.32800000000000001</v>
      </c>
      <c r="F11" s="68">
        <v>0.35899999999999999</v>
      </c>
      <c r="G11" s="234">
        <v>0.375</v>
      </c>
      <c r="H11" s="233">
        <v>0.373</v>
      </c>
      <c r="I11" s="233">
        <v>0.41299999999999998</v>
      </c>
      <c r="J11" s="233">
        <v>0.34799999999999998</v>
      </c>
      <c r="K11" s="233">
        <v>0.36099999999999999</v>
      </c>
      <c r="L11" s="506">
        <v>0.35</v>
      </c>
    </row>
    <row r="12" spans="1:12" ht="12.75" customHeight="1" x14ac:dyDescent="0.2">
      <c r="C12" s="60" t="s">
        <v>18</v>
      </c>
      <c r="D12" s="234">
        <v>0.24199999999999999</v>
      </c>
      <c r="E12" s="68">
        <v>0.223</v>
      </c>
      <c r="F12" s="68">
        <v>0.26100000000000001</v>
      </c>
      <c r="G12" s="234">
        <v>0.249</v>
      </c>
      <c r="H12" s="233">
        <v>0.26200000000000001</v>
      </c>
      <c r="I12" s="233">
        <v>0.22900000000000001</v>
      </c>
      <c r="J12" s="233">
        <v>0.23200000000000001</v>
      </c>
      <c r="K12" s="233">
        <v>0.23599999999999999</v>
      </c>
      <c r="L12" s="506">
        <v>0.21199999999999999</v>
      </c>
    </row>
    <row r="13" spans="1:12" ht="12.75" customHeight="1" x14ac:dyDescent="0.2">
      <c r="C13" s="60" t="s">
        <v>156</v>
      </c>
      <c r="D13" s="234">
        <v>0.31900000000000001</v>
      </c>
      <c r="E13" s="68">
        <v>0.35099999999999998</v>
      </c>
      <c r="F13" s="68">
        <v>0.38100000000000001</v>
      </c>
      <c r="G13" s="234">
        <v>0.40300000000000002</v>
      </c>
      <c r="H13" s="233">
        <v>0.39800000000000002</v>
      </c>
      <c r="I13" s="233">
        <v>0.45500000000000002</v>
      </c>
      <c r="J13" s="233">
        <v>0.375</v>
      </c>
      <c r="K13" s="233">
        <v>0.38900000000000001</v>
      </c>
      <c r="L13" s="506">
        <v>0.38200000000000001</v>
      </c>
    </row>
    <row r="14" spans="1:12" ht="3.95" customHeight="1" x14ac:dyDescent="0.2">
      <c r="D14" s="234"/>
      <c r="E14" s="234"/>
      <c r="F14" s="234"/>
      <c r="G14" s="234"/>
      <c r="H14" s="233"/>
      <c r="I14" s="233"/>
      <c r="J14" s="233"/>
      <c r="K14" s="233"/>
      <c r="L14" s="506"/>
    </row>
    <row r="15" spans="1:12" ht="12.75" customHeight="1" x14ac:dyDescent="0.2">
      <c r="B15" s="42" t="s">
        <v>28</v>
      </c>
      <c r="D15" s="70"/>
      <c r="E15" s="70"/>
      <c r="F15" s="70"/>
      <c r="G15" s="235"/>
      <c r="H15" s="194"/>
      <c r="I15" s="194"/>
      <c r="J15" s="194"/>
      <c r="K15" s="194"/>
      <c r="L15" s="354"/>
    </row>
    <row r="16" spans="1:12" ht="12.75" customHeight="1" x14ac:dyDescent="0.2">
      <c r="C16" s="60" t="s">
        <v>20</v>
      </c>
      <c r="D16" s="234">
        <v>0.375</v>
      </c>
      <c r="E16" s="68">
        <v>0.34899999999999998</v>
      </c>
      <c r="F16" s="68">
        <v>0.35499999999999998</v>
      </c>
      <c r="G16" s="234">
        <v>0.34699999999999998</v>
      </c>
      <c r="H16" s="233">
        <v>0.27900000000000003</v>
      </c>
      <c r="I16" s="233">
        <v>0.248</v>
      </c>
      <c r="J16" s="233">
        <v>0.32400000000000001</v>
      </c>
      <c r="K16" s="233">
        <v>0.223</v>
      </c>
      <c r="L16" s="506">
        <v>0.23300000000000001</v>
      </c>
    </row>
    <row r="17" spans="2:12" ht="12.75" customHeight="1" x14ac:dyDescent="0.2">
      <c r="C17" s="60" t="s">
        <v>18</v>
      </c>
      <c r="D17" s="234">
        <v>0.16300000000000001</v>
      </c>
      <c r="E17" s="68">
        <v>0.16500000000000001</v>
      </c>
      <c r="F17" s="68">
        <v>0.17899999999999999</v>
      </c>
      <c r="G17" s="234">
        <v>0.16600000000000001</v>
      </c>
      <c r="H17" s="233">
        <v>0.17100000000000001</v>
      </c>
      <c r="I17" s="233">
        <v>0.16600000000000001</v>
      </c>
      <c r="J17" s="233">
        <v>0.16900000000000001</v>
      </c>
      <c r="K17" s="233">
        <v>0.16200000000000001</v>
      </c>
      <c r="L17" s="506">
        <v>0.16300000000000001</v>
      </c>
    </row>
    <row r="18" spans="2:12" ht="12.75" customHeight="1" x14ac:dyDescent="0.2">
      <c r="B18" s="21"/>
      <c r="C18" s="60" t="s">
        <v>156</v>
      </c>
      <c r="D18" s="234">
        <v>0.627</v>
      </c>
      <c r="E18" s="68">
        <v>0.57699999999999996</v>
      </c>
      <c r="F18" s="68">
        <v>0.58199999999999996</v>
      </c>
      <c r="G18" s="234">
        <v>0.59</v>
      </c>
      <c r="H18" s="233">
        <v>0.42799999999999999</v>
      </c>
      <c r="I18" s="233">
        <v>0.36199999999999999</v>
      </c>
      <c r="J18" s="233">
        <v>0.54100000000000004</v>
      </c>
      <c r="K18" s="233">
        <v>0.312</v>
      </c>
      <c r="L18" s="506">
        <v>0.33900000000000002</v>
      </c>
    </row>
    <row r="19" spans="2:12" ht="3.95" customHeight="1" x14ac:dyDescent="0.2">
      <c r="D19" s="234"/>
      <c r="E19" s="234"/>
      <c r="F19" s="234"/>
      <c r="G19" s="234"/>
      <c r="H19" s="233"/>
      <c r="I19" s="233"/>
      <c r="J19" s="233"/>
      <c r="K19" s="233"/>
      <c r="L19" s="506"/>
    </row>
    <row r="20" spans="2:12" ht="12.75" customHeight="1" x14ac:dyDescent="0.2">
      <c r="B20" s="231" t="s">
        <v>33</v>
      </c>
      <c r="D20" s="230"/>
      <c r="E20" s="230"/>
      <c r="F20" s="230"/>
      <c r="G20" s="235"/>
      <c r="H20" s="194"/>
      <c r="I20" s="194"/>
      <c r="J20" s="194"/>
      <c r="K20" s="194"/>
      <c r="L20" s="354"/>
    </row>
    <row r="21" spans="2:12" ht="12.75" customHeight="1" x14ac:dyDescent="0.2">
      <c r="C21" s="60" t="s">
        <v>20</v>
      </c>
      <c r="D21" s="234">
        <v>0.34</v>
      </c>
      <c r="E21" s="68">
        <v>0.39900000000000002</v>
      </c>
      <c r="F21" s="68">
        <v>0.46400000000000002</v>
      </c>
      <c r="G21" s="234">
        <v>0.503</v>
      </c>
      <c r="H21" s="233">
        <v>0.309</v>
      </c>
      <c r="I21" s="233">
        <v>0.313</v>
      </c>
      <c r="J21" s="233">
        <v>0.31900000000000001</v>
      </c>
      <c r="K21" s="233">
        <v>0.316</v>
      </c>
      <c r="L21" s="506">
        <v>0.30499999999999999</v>
      </c>
    </row>
    <row r="22" spans="2:12" ht="12.75" customHeight="1" x14ac:dyDescent="0.2">
      <c r="C22" s="60" t="s">
        <v>18</v>
      </c>
      <c r="D22" s="234">
        <v>0.20599999999999999</v>
      </c>
      <c r="E22" s="68">
        <v>0.224</v>
      </c>
      <c r="F22" s="68">
        <v>0.255</v>
      </c>
      <c r="G22" s="234">
        <v>0.27</v>
      </c>
      <c r="H22" s="233">
        <v>0.23300000000000001</v>
      </c>
      <c r="I22" s="233">
        <v>0.20499999999999999</v>
      </c>
      <c r="J22" s="233">
        <v>0.20300000000000001</v>
      </c>
      <c r="K22" s="233">
        <v>0.219</v>
      </c>
      <c r="L22" s="506">
        <v>0.19600000000000001</v>
      </c>
    </row>
    <row r="23" spans="2:12" ht="12.75" customHeight="1" x14ac:dyDescent="0.2">
      <c r="C23" s="60" t="s">
        <v>156</v>
      </c>
      <c r="D23" s="234">
        <v>0.54800000000000004</v>
      </c>
      <c r="E23" s="68">
        <v>0.68300000000000005</v>
      </c>
      <c r="F23" s="68">
        <v>0.83399999999999996</v>
      </c>
      <c r="G23" s="234">
        <v>0.95399999999999996</v>
      </c>
      <c r="H23" s="233">
        <v>0.46800000000000003</v>
      </c>
      <c r="I23" s="233">
        <v>0.54600000000000004</v>
      </c>
      <c r="J23" s="233">
        <v>0.57699999999999996</v>
      </c>
      <c r="K23" s="233">
        <v>0.54400000000000004</v>
      </c>
      <c r="L23" s="506">
        <v>0.56999999999999995</v>
      </c>
    </row>
    <row r="24" spans="2:12" ht="3.95" customHeight="1" x14ac:dyDescent="0.2">
      <c r="B24" s="21"/>
      <c r="D24" s="234"/>
      <c r="E24" s="234"/>
      <c r="F24" s="234"/>
      <c r="G24" s="234"/>
      <c r="H24" s="233"/>
      <c r="I24" s="233"/>
      <c r="J24" s="233"/>
      <c r="K24" s="233"/>
      <c r="L24" s="506"/>
    </row>
    <row r="25" spans="2:12" ht="12.75" customHeight="1" x14ac:dyDescent="0.2">
      <c r="B25" s="42" t="s">
        <v>123</v>
      </c>
      <c r="D25" s="230"/>
      <c r="E25" s="230"/>
      <c r="F25" s="230"/>
      <c r="G25" s="235"/>
      <c r="H25" s="194"/>
      <c r="I25" s="194"/>
      <c r="J25" s="194"/>
      <c r="K25" s="194"/>
      <c r="L25" s="354"/>
    </row>
    <row r="26" spans="2:12" ht="12.75" customHeight="1" x14ac:dyDescent="0.2">
      <c r="C26" s="60" t="s">
        <v>20</v>
      </c>
      <c r="D26" s="234">
        <v>0.73699999999999999</v>
      </c>
      <c r="E26" s="68">
        <v>0.75800000000000001</v>
      </c>
      <c r="F26" s="68">
        <v>0.63400000000000001</v>
      </c>
      <c r="G26" s="234">
        <v>0.47</v>
      </c>
      <c r="H26" s="233">
        <v>0.49</v>
      </c>
      <c r="I26" s="233">
        <v>0.53100000000000003</v>
      </c>
      <c r="J26" s="233">
        <v>0.45500000000000002</v>
      </c>
      <c r="K26" s="233">
        <v>0.434</v>
      </c>
      <c r="L26" s="506">
        <v>0.49399999999999999</v>
      </c>
    </row>
    <row r="27" spans="2:12" ht="12.75" customHeight="1" x14ac:dyDescent="0.2">
      <c r="C27" s="60" t="s">
        <v>18</v>
      </c>
      <c r="D27" s="234">
        <v>0.21299999999999999</v>
      </c>
      <c r="E27" s="68">
        <v>0.20699999999999999</v>
      </c>
      <c r="F27" s="68">
        <v>0.189</v>
      </c>
      <c r="G27" s="234">
        <v>0.182</v>
      </c>
      <c r="H27" s="233">
        <v>0.184</v>
      </c>
      <c r="I27" s="233">
        <v>0.18</v>
      </c>
      <c r="J27" s="233">
        <v>0.184</v>
      </c>
      <c r="K27" s="233">
        <v>0.191</v>
      </c>
      <c r="L27" s="506">
        <v>0.20699999999999999</v>
      </c>
    </row>
    <row r="28" spans="2:12" ht="12.75" customHeight="1" x14ac:dyDescent="0.2">
      <c r="B28" s="21"/>
      <c r="C28" s="60" t="s">
        <v>156</v>
      </c>
      <c r="D28" s="234">
        <v>0.76500000000000001</v>
      </c>
      <c r="E28" s="68">
        <v>0.78700000000000003</v>
      </c>
      <c r="F28" s="68">
        <v>0.65900000000000003</v>
      </c>
      <c r="G28" s="234">
        <v>0.48699999999999999</v>
      </c>
      <c r="H28" s="233">
        <v>0.50800000000000001</v>
      </c>
      <c r="I28" s="233">
        <v>0.55400000000000005</v>
      </c>
      <c r="J28" s="233">
        <v>0.47299999999999998</v>
      </c>
      <c r="K28" s="233">
        <v>0.45100000000000001</v>
      </c>
      <c r="L28" s="506">
        <v>0.51400000000000001</v>
      </c>
    </row>
    <row r="29" spans="2:12" ht="3.95" customHeight="1" x14ac:dyDescent="0.2">
      <c r="B29" s="21"/>
      <c r="D29" s="234"/>
      <c r="E29" s="234"/>
      <c r="F29" s="234"/>
      <c r="G29" s="234"/>
      <c r="H29" s="233"/>
      <c r="I29" s="233"/>
      <c r="J29" s="233"/>
      <c r="K29" s="233"/>
      <c r="L29" s="506"/>
    </row>
    <row r="30" spans="2:12" ht="12.75" customHeight="1" x14ac:dyDescent="0.2">
      <c r="B30" s="231" t="s">
        <v>158</v>
      </c>
      <c r="D30" s="230"/>
      <c r="E30" s="230"/>
      <c r="F30" s="230"/>
      <c r="G30" s="235"/>
      <c r="H30" s="194"/>
      <c r="I30" s="194"/>
      <c r="J30" s="194"/>
      <c r="K30" s="194"/>
      <c r="L30" s="354"/>
    </row>
    <row r="31" spans="2:12" ht="12.75" customHeight="1" x14ac:dyDescent="0.2">
      <c r="C31" s="60" t="s">
        <v>20</v>
      </c>
      <c r="D31" s="234">
        <v>0.48799999999999999</v>
      </c>
      <c r="E31" s="68">
        <v>0.56499999999999995</v>
      </c>
      <c r="F31" s="68">
        <v>0.57299999999999995</v>
      </c>
      <c r="G31" s="234">
        <v>0.64500000000000002</v>
      </c>
      <c r="H31" s="233">
        <v>0.60599999999999998</v>
      </c>
      <c r="I31" s="233">
        <v>0.62</v>
      </c>
      <c r="J31" s="233">
        <v>0.57799999999999996</v>
      </c>
      <c r="K31" s="233">
        <v>0.55900000000000005</v>
      </c>
      <c r="L31" s="506">
        <v>0.57099999999999995</v>
      </c>
    </row>
    <row r="32" spans="2:12" ht="12.75" customHeight="1" x14ac:dyDescent="0.2">
      <c r="C32" s="60" t="s">
        <v>18</v>
      </c>
      <c r="D32" s="234">
        <v>0.107</v>
      </c>
      <c r="E32" s="68">
        <v>0.109</v>
      </c>
      <c r="F32" s="68">
        <v>9.6000000000000002E-2</v>
      </c>
      <c r="G32" s="234">
        <v>0.12</v>
      </c>
      <c r="H32" s="233">
        <v>0.11799999999999999</v>
      </c>
      <c r="I32" s="233">
        <v>0.126</v>
      </c>
      <c r="J32" s="233">
        <v>0.114</v>
      </c>
      <c r="K32" s="233">
        <v>0.11799999999999999</v>
      </c>
      <c r="L32" s="506">
        <v>0.106</v>
      </c>
    </row>
    <row r="33" spans="2:13" ht="12.75" customHeight="1" x14ac:dyDescent="0.2">
      <c r="B33" s="21"/>
      <c r="C33" s="60" t="s">
        <v>156</v>
      </c>
      <c r="D33" s="234">
        <v>0.53200000000000003</v>
      </c>
      <c r="E33" s="68">
        <v>0.61699999999999999</v>
      </c>
      <c r="F33" s="68">
        <v>0.627</v>
      </c>
      <c r="G33" s="234">
        <v>0.70499999999999996</v>
      </c>
      <c r="H33" s="233">
        <v>0.65100000000000002</v>
      </c>
      <c r="I33" s="233">
        <v>0.66500000000000004</v>
      </c>
      <c r="J33" s="233">
        <v>0.61899999999999999</v>
      </c>
      <c r="K33" s="233">
        <v>0.59599999999999997</v>
      </c>
      <c r="L33" s="506">
        <v>0.60899999999999999</v>
      </c>
    </row>
    <row r="34" spans="2:13" ht="12.75" customHeight="1" x14ac:dyDescent="0.2">
      <c r="B34" s="236" t="s">
        <v>137</v>
      </c>
      <c r="C34" s="237"/>
      <c r="D34" s="234"/>
      <c r="E34" s="234"/>
      <c r="F34" s="234"/>
      <c r="G34" s="234"/>
      <c r="H34" s="233"/>
      <c r="I34" s="233"/>
      <c r="J34" s="233"/>
      <c r="K34" s="233"/>
      <c r="L34" s="506"/>
    </row>
    <row r="35" spans="2:13" ht="12.75" customHeight="1" x14ac:dyDescent="0.2">
      <c r="B35" s="237"/>
      <c r="C35" s="237" t="s">
        <v>20</v>
      </c>
      <c r="D35" s="234">
        <v>0.434</v>
      </c>
      <c r="E35" s="68">
        <v>0.35099999999999998</v>
      </c>
      <c r="F35" s="68">
        <v>0.36499999999999999</v>
      </c>
      <c r="G35" s="234">
        <v>0.41</v>
      </c>
      <c r="H35" s="233">
        <v>0.40899999999999997</v>
      </c>
      <c r="I35" s="233">
        <v>0.317</v>
      </c>
      <c r="J35" s="233">
        <v>0.34399999999999997</v>
      </c>
      <c r="K35" s="233">
        <v>0.374</v>
      </c>
      <c r="L35" s="506">
        <v>0.36899999999999999</v>
      </c>
    </row>
    <row r="36" spans="2:13" ht="12.75" customHeight="1" x14ac:dyDescent="0.2">
      <c r="B36" s="237"/>
      <c r="C36" s="237" t="s">
        <v>18</v>
      </c>
      <c r="D36" s="234">
        <v>0.27300000000000002</v>
      </c>
      <c r="E36" s="68">
        <v>0.22700000000000001</v>
      </c>
      <c r="F36" s="68">
        <v>0.27100000000000002</v>
      </c>
      <c r="G36" s="234">
        <v>0.28199999999999997</v>
      </c>
      <c r="H36" s="233">
        <v>0.27300000000000002</v>
      </c>
      <c r="I36" s="233">
        <v>0.22</v>
      </c>
      <c r="J36" s="233">
        <v>0.28100000000000003</v>
      </c>
      <c r="K36" s="233">
        <v>0.29399999999999998</v>
      </c>
      <c r="L36" s="506">
        <v>0.28599999999999998</v>
      </c>
    </row>
    <row r="37" spans="2:13" ht="12.75" customHeight="1" x14ac:dyDescent="0.2">
      <c r="B37" s="238"/>
      <c r="C37" s="237" t="s">
        <v>156</v>
      </c>
      <c r="D37" s="234">
        <v>0.51600000000000001</v>
      </c>
      <c r="E37" s="68">
        <v>0.41599999999999998</v>
      </c>
      <c r="F37" s="68">
        <v>0.41499999999999998</v>
      </c>
      <c r="G37" s="234">
        <v>0.47899999999999998</v>
      </c>
      <c r="H37" s="233">
        <v>0.48399999999999999</v>
      </c>
      <c r="I37" s="233">
        <v>0.372</v>
      </c>
      <c r="J37" s="233">
        <v>0.38100000000000001</v>
      </c>
      <c r="K37" s="233">
        <v>0.42199999999999999</v>
      </c>
      <c r="L37" s="506">
        <v>0.42</v>
      </c>
    </row>
    <row r="38" spans="2:13" ht="3.95" customHeight="1" x14ac:dyDescent="0.2">
      <c r="D38" s="234"/>
      <c r="E38" s="234"/>
      <c r="F38" s="234"/>
      <c r="G38" s="234"/>
      <c r="H38" s="233"/>
      <c r="I38" s="233"/>
      <c r="J38" s="233"/>
      <c r="K38" s="233"/>
      <c r="L38" s="233"/>
    </row>
    <row r="39" spans="2:13" ht="3.95" customHeight="1" x14ac:dyDescent="0.2">
      <c r="B39" s="21"/>
      <c r="D39" s="239"/>
      <c r="E39" s="239"/>
      <c r="F39" s="239"/>
      <c r="G39" s="239"/>
      <c r="H39" s="239"/>
      <c r="I39" s="239"/>
      <c r="J39" s="239"/>
      <c r="K39" s="239"/>
      <c r="L39" s="240"/>
    </row>
    <row r="40" spans="2:13" ht="3.95" customHeight="1" x14ac:dyDescent="0.2">
      <c r="D40" s="241"/>
      <c r="E40" s="241"/>
      <c r="F40" s="241"/>
      <c r="G40" s="241"/>
      <c r="H40" s="241"/>
      <c r="I40" s="241"/>
      <c r="J40" s="241"/>
      <c r="K40" s="241"/>
      <c r="L40" s="242"/>
    </row>
    <row r="41" spans="2:13" ht="12.75" customHeight="1" x14ac:dyDescent="0.2">
      <c r="B41" s="10" t="s">
        <v>90</v>
      </c>
      <c r="C41" s="42"/>
      <c r="D41" s="243"/>
      <c r="E41" s="243"/>
      <c r="F41" s="243"/>
      <c r="G41" s="243"/>
      <c r="H41" s="60"/>
      <c r="I41" s="60"/>
      <c r="J41" s="60"/>
      <c r="K41" s="60"/>
      <c r="L41" s="42"/>
    </row>
    <row r="42" spans="2:13" ht="12.75" customHeight="1" x14ac:dyDescent="0.2">
      <c r="B42" s="159" t="s">
        <v>38</v>
      </c>
      <c r="C42" s="626" t="s">
        <v>159</v>
      </c>
      <c r="D42" s="617"/>
      <c r="E42" s="617"/>
      <c r="F42" s="617"/>
      <c r="G42" s="617"/>
      <c r="H42" s="617"/>
      <c r="I42" s="617"/>
      <c r="J42" s="617"/>
      <c r="K42" s="617"/>
      <c r="L42" s="617"/>
    </row>
    <row r="43" spans="2:13" ht="12.75" customHeight="1" x14ac:dyDescent="0.2">
      <c r="B43" s="159"/>
      <c r="C43" s="643"/>
      <c r="D43" s="617"/>
      <c r="E43" s="617"/>
      <c r="F43" s="617"/>
      <c r="G43" s="617"/>
      <c r="H43" s="617"/>
      <c r="I43" s="617"/>
      <c r="J43" s="617"/>
      <c r="K43" s="617"/>
      <c r="L43" s="617"/>
      <c r="M43" s="617"/>
    </row>
    <row r="44" spans="2:13" ht="12.75" customHeight="1" x14ac:dyDescent="0.2">
      <c r="C44" s="617"/>
      <c r="D44" s="617"/>
      <c r="E44" s="617"/>
      <c r="F44" s="617"/>
      <c r="G44" s="617"/>
      <c r="H44" s="617"/>
      <c r="I44" s="617"/>
      <c r="J44" s="617"/>
      <c r="K44" s="617"/>
      <c r="L44" s="617"/>
      <c r="M44" s="617"/>
    </row>
  </sheetData>
  <sheetProtection formatCells="0" formatColumns="0" formatRows="0" sort="0" autoFilter="0" pivotTables="0"/>
  <mergeCells count="3">
    <mergeCell ref="C43:M44"/>
    <mergeCell ref="C42:L42"/>
    <mergeCell ref="D1:L1"/>
  </mergeCells>
  <conditionalFormatting sqref="W55:W56 W126:W127 L126:L127 E127:J128 D126:D127 D55:J56 L55:L56">
    <cfRule type="cellIs" dxfId="9" priority="2" stopIfTrue="1" operator="lessThan">
      <formula>0</formula>
    </cfRule>
  </conditionalFormatting>
  <conditionalFormatting sqref="K127:K128 K55:K56">
    <cfRule type="cellIs" dxfId="8" priority="1" stopIfTrue="1" operator="lessThan">
      <formula>0</formula>
    </cfRule>
  </conditionalFormatting>
  <hyperlinks>
    <hyperlink ref="A1" location="Index!A1" display="Index"/>
  </hyperlinks>
  <pageMargins left="0.74803149606299213" right="0.74803149606299213" top="0.98425196850393704" bottom="0.98425196850393704" header="0.51181102362204722" footer="0.51181102362204722"/>
  <pageSetup paperSize="9" scale="96" orientation="landscape" horizontalDpi="300" verticalDpi="300" r:id="rId1"/>
  <headerFooter alignWithMargins="0">
    <oddHeader>&amp;L&amp;"Vodafone Rg,Regular"Vodafone Group Plc&amp;C&amp;"Vodafone Rg,Regular"07 Churn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F34"/>
  <sheetViews>
    <sheetView showGridLines="0" zoomScaleNormal="100" workbookViewId="0">
      <selection activeCell="C23" sqref="C23"/>
    </sheetView>
  </sheetViews>
  <sheetFormatPr defaultRowHeight="12.75" x14ac:dyDescent="0.2"/>
  <cols>
    <col min="1" max="1" width="5.42578125" style="60" customWidth="1"/>
    <col min="2" max="2" width="4.28515625" style="42" customWidth="1"/>
    <col min="3" max="3" width="27.7109375" style="60" customWidth="1"/>
    <col min="4" max="4" width="9.42578125" style="60" customWidth="1"/>
    <col min="5" max="6" width="11.140625" style="225" customWidth="1"/>
    <col min="7" max="7" width="10.42578125" style="225" customWidth="1"/>
    <col min="8" max="8" width="10.28515625" style="225" customWidth="1"/>
    <col min="9" max="12" width="11.140625" style="225" customWidth="1"/>
    <col min="13" max="13" width="11.140625" style="226" customWidth="1"/>
    <col min="14" max="14" width="11.140625" style="225" customWidth="1"/>
    <col min="15" max="15" width="4.140625" style="60" customWidth="1"/>
    <col min="16" max="23" width="10.28515625" style="60" customWidth="1"/>
    <col min="24" max="24" width="4.140625" style="60" customWidth="1"/>
    <col min="25" max="25" width="9.85546875" style="225" customWidth="1"/>
    <col min="26" max="28" width="10.28515625" style="225" customWidth="1"/>
    <col min="29" max="29" width="9.85546875" style="225" customWidth="1"/>
    <col min="30" max="32" width="10.28515625" style="225" customWidth="1"/>
    <col min="33" max="34" width="4.140625" style="60" customWidth="1"/>
    <col min="35" max="56" width="9.140625" style="60" customWidth="1"/>
    <col min="57" max="257" width="11.42578125" style="60" customWidth="1"/>
    <col min="258" max="16384" width="9.140625" style="60"/>
  </cols>
  <sheetData>
    <row r="1" spans="1:14" s="10" customFormat="1" ht="13.5" customHeight="1" x14ac:dyDescent="0.2">
      <c r="A1" s="450" t="s">
        <v>270</v>
      </c>
      <c r="B1" s="13"/>
      <c r="E1" s="646" t="s">
        <v>324</v>
      </c>
      <c r="F1" s="646"/>
      <c r="G1" s="646"/>
      <c r="H1" s="646"/>
      <c r="I1" s="646"/>
      <c r="J1" s="646"/>
      <c r="K1" s="646"/>
      <c r="L1" s="646"/>
      <c r="M1" s="646"/>
      <c r="N1" s="245"/>
    </row>
    <row r="2" spans="1:14" s="185" customFormat="1" ht="12.75" customHeight="1" x14ac:dyDescent="0.2">
      <c r="B2" s="246"/>
      <c r="E2" s="229" t="s">
        <v>7</v>
      </c>
      <c r="F2" s="229" t="s">
        <v>8</v>
      </c>
      <c r="G2" s="229" t="s">
        <v>9</v>
      </c>
      <c r="H2" s="229" t="s">
        <v>10</v>
      </c>
      <c r="I2" s="194" t="s">
        <v>11</v>
      </c>
      <c r="J2" s="230" t="s">
        <v>12</v>
      </c>
      <c r="K2" s="230" t="s">
        <v>260</v>
      </c>
      <c r="L2" s="230" t="s">
        <v>267</v>
      </c>
      <c r="M2" s="354" t="s">
        <v>297</v>
      </c>
      <c r="N2" s="247"/>
    </row>
    <row r="3" spans="1:14" ht="14.25" customHeight="1" x14ac:dyDescent="0.2">
      <c r="B3" s="21" t="s">
        <v>257</v>
      </c>
      <c r="E3" s="248"/>
      <c r="F3" s="248"/>
      <c r="G3" s="248"/>
      <c r="H3" s="248"/>
      <c r="I3" s="249"/>
      <c r="J3" s="250"/>
      <c r="K3" s="250"/>
      <c r="L3" s="250"/>
      <c r="M3" s="355"/>
      <c r="N3" s="251"/>
    </row>
    <row r="4" spans="1:14" ht="12.75" customHeight="1" x14ac:dyDescent="0.2">
      <c r="B4" s="21"/>
      <c r="C4" s="60" t="s">
        <v>26</v>
      </c>
      <c r="E4" s="214">
        <v>14250</v>
      </c>
      <c r="F4" s="213">
        <v>14396</v>
      </c>
      <c r="G4" s="213">
        <v>14830</v>
      </c>
      <c r="H4" s="214">
        <v>14706</v>
      </c>
      <c r="I4" s="214">
        <v>15336</v>
      </c>
      <c r="J4" s="214">
        <v>15078</v>
      </c>
      <c r="K4" s="214">
        <v>15342</v>
      </c>
      <c r="L4" s="214">
        <v>15124</v>
      </c>
      <c r="M4" s="352">
        <v>15401</v>
      </c>
      <c r="N4" s="251"/>
    </row>
    <row r="5" spans="1:14" s="61" customFormat="1" ht="12.75" customHeight="1" x14ac:dyDescent="0.2">
      <c r="C5" s="195" t="s">
        <v>272</v>
      </c>
      <c r="D5" s="195"/>
      <c r="E5" s="213">
        <v>0</v>
      </c>
      <c r="F5" s="213">
        <v>0</v>
      </c>
      <c r="G5" s="213">
        <v>0</v>
      </c>
      <c r="H5" s="213">
        <v>0</v>
      </c>
      <c r="I5" s="213">
        <v>0</v>
      </c>
      <c r="J5" s="213">
        <v>0</v>
      </c>
      <c r="K5" s="213">
        <v>0</v>
      </c>
      <c r="L5" s="213">
        <v>7918</v>
      </c>
      <c r="M5" s="507">
        <v>19214</v>
      </c>
      <c r="N5" s="245"/>
    </row>
    <row r="6" spans="1:14" ht="12.75" customHeight="1" x14ac:dyDescent="0.2">
      <c r="B6" s="21"/>
      <c r="C6" s="60" t="s">
        <v>28</v>
      </c>
      <c r="E6" s="214">
        <v>10612</v>
      </c>
      <c r="F6" s="213">
        <v>10454</v>
      </c>
      <c r="G6" s="213">
        <v>10697</v>
      </c>
      <c r="H6" s="214">
        <v>10724</v>
      </c>
      <c r="I6" s="214">
        <v>10371</v>
      </c>
      <c r="J6" s="214">
        <v>10752</v>
      </c>
      <c r="K6" s="214">
        <v>10962</v>
      </c>
      <c r="L6" s="214">
        <v>10919</v>
      </c>
      <c r="M6" s="352">
        <v>10730</v>
      </c>
      <c r="N6" s="251"/>
    </row>
    <row r="7" spans="1:14" s="61" customFormat="1" ht="12.75" customHeight="1" x14ac:dyDescent="0.2">
      <c r="B7" s="74"/>
      <c r="C7" s="363" t="s">
        <v>33</v>
      </c>
      <c r="E7" s="214">
        <v>8723</v>
      </c>
      <c r="F7" s="213">
        <v>9107</v>
      </c>
      <c r="G7" s="213">
        <v>9244</v>
      </c>
      <c r="H7" s="214">
        <v>8838</v>
      </c>
      <c r="I7" s="214">
        <v>9294</v>
      </c>
      <c r="J7" s="214">
        <v>8224</v>
      </c>
      <c r="K7" s="214">
        <v>8201</v>
      </c>
      <c r="L7" s="214">
        <v>8118</v>
      </c>
      <c r="M7" s="352">
        <v>8544</v>
      </c>
      <c r="N7" s="251"/>
    </row>
    <row r="8" spans="1:14" ht="12.75" customHeight="1" x14ac:dyDescent="0.2">
      <c r="B8" s="21"/>
      <c r="C8" s="60" t="s">
        <v>136</v>
      </c>
      <c r="E8" s="214">
        <v>2902</v>
      </c>
      <c r="F8" s="213">
        <v>2807</v>
      </c>
      <c r="G8" s="213">
        <v>3023</v>
      </c>
      <c r="H8" s="214">
        <v>2982</v>
      </c>
      <c r="I8" s="214">
        <v>2989</v>
      </c>
      <c r="J8" s="214">
        <v>2624</v>
      </c>
      <c r="K8" s="214">
        <v>2547</v>
      </c>
      <c r="L8" s="214">
        <v>2525</v>
      </c>
      <c r="M8" s="352">
        <v>2663</v>
      </c>
      <c r="N8" s="251"/>
    </row>
    <row r="9" spans="1:14" s="61" customFormat="1" ht="12.75" customHeight="1" x14ac:dyDescent="0.2">
      <c r="B9" s="74"/>
      <c r="C9" s="363" t="s">
        <v>142</v>
      </c>
      <c r="E9" s="214">
        <v>2822</v>
      </c>
      <c r="F9" s="213">
        <v>2809</v>
      </c>
      <c r="G9" s="213">
        <v>2793</v>
      </c>
      <c r="H9" s="214">
        <v>2770</v>
      </c>
      <c r="I9" s="214">
        <v>2822</v>
      </c>
      <c r="J9" s="214">
        <v>2960</v>
      </c>
      <c r="K9" s="214">
        <v>3159</v>
      </c>
      <c r="L9" s="214">
        <v>3052</v>
      </c>
      <c r="M9" s="352">
        <v>2999</v>
      </c>
      <c r="N9" s="251"/>
    </row>
    <row r="10" spans="1:14" ht="12.75" customHeight="1" x14ac:dyDescent="0.2">
      <c r="B10" s="21"/>
      <c r="C10" s="60" t="s">
        <v>140</v>
      </c>
      <c r="E10" s="214">
        <v>4647</v>
      </c>
      <c r="F10" s="213">
        <v>4610</v>
      </c>
      <c r="G10" s="213">
        <v>4844</v>
      </c>
      <c r="H10" s="214">
        <v>4837</v>
      </c>
      <c r="I10" s="214">
        <v>5004</v>
      </c>
      <c r="J10" s="214">
        <v>5040</v>
      </c>
      <c r="K10" s="214">
        <v>5255</v>
      </c>
      <c r="L10" s="214">
        <v>5281</v>
      </c>
      <c r="M10" s="352">
        <v>5492</v>
      </c>
      <c r="N10" s="251"/>
    </row>
    <row r="11" spans="1:14" s="61" customFormat="1" ht="12.75" customHeight="1" x14ac:dyDescent="0.2">
      <c r="B11" s="74"/>
      <c r="C11" s="363" t="s">
        <v>141</v>
      </c>
      <c r="E11" s="214">
        <v>2255</v>
      </c>
      <c r="F11" s="213">
        <v>2339</v>
      </c>
      <c r="G11" s="213">
        <v>2196</v>
      </c>
      <c r="H11" s="214">
        <v>2134</v>
      </c>
      <c r="I11" s="214">
        <v>2345</v>
      </c>
      <c r="J11" s="214">
        <v>2487</v>
      </c>
      <c r="K11" s="214">
        <v>2418</v>
      </c>
      <c r="L11" s="214">
        <v>2371</v>
      </c>
      <c r="M11" s="352">
        <v>2631</v>
      </c>
      <c r="N11" s="251"/>
    </row>
    <row r="12" spans="1:14" s="61" customFormat="1" ht="12.75" customHeight="1" x14ac:dyDescent="0.2">
      <c r="B12" s="74"/>
      <c r="C12" s="363" t="s">
        <v>56</v>
      </c>
      <c r="E12" s="213">
        <v>5635</v>
      </c>
      <c r="F12" s="213">
        <v>5555</v>
      </c>
      <c r="G12" s="213">
        <v>5663</v>
      </c>
      <c r="H12" s="214">
        <v>5607</v>
      </c>
      <c r="I12" s="214">
        <v>5997</v>
      </c>
      <c r="J12" s="214">
        <v>6082</v>
      </c>
      <c r="K12" s="214">
        <v>6194</v>
      </c>
      <c r="L12" s="214">
        <v>6187</v>
      </c>
      <c r="M12" s="352">
        <v>6506</v>
      </c>
      <c r="N12" s="251"/>
    </row>
    <row r="13" spans="1:14" s="77" customFormat="1" ht="12.75" customHeight="1" x14ac:dyDescent="0.2">
      <c r="B13" s="74"/>
      <c r="C13" s="77" t="s">
        <v>20</v>
      </c>
      <c r="E13" s="253">
        <v>51846</v>
      </c>
      <c r="F13" s="253">
        <v>52077</v>
      </c>
      <c r="G13" s="253">
        <v>53290</v>
      </c>
      <c r="H13" s="253">
        <v>52598</v>
      </c>
      <c r="I13" s="253">
        <v>54158</v>
      </c>
      <c r="J13" s="253">
        <v>53247</v>
      </c>
      <c r="K13" s="253">
        <v>54078</v>
      </c>
      <c r="L13" s="253">
        <v>61495</v>
      </c>
      <c r="M13" s="353">
        <v>74180</v>
      </c>
      <c r="N13" s="255"/>
    </row>
    <row r="14" spans="1:14" s="61" customFormat="1" ht="3.95" customHeight="1" x14ac:dyDescent="0.2">
      <c r="B14" s="74"/>
      <c r="C14" s="363"/>
      <c r="E14" s="254"/>
      <c r="F14" s="28"/>
      <c r="G14" s="28"/>
      <c r="H14" s="214"/>
      <c r="I14" s="214"/>
      <c r="J14" s="214"/>
      <c r="K14" s="214"/>
      <c r="L14" s="214"/>
      <c r="M14" s="352"/>
      <c r="N14" s="251"/>
    </row>
    <row r="15" spans="1:14" ht="12.75" customHeight="1" x14ac:dyDescent="0.2">
      <c r="B15" s="42" t="s">
        <v>14</v>
      </c>
      <c r="E15" s="254"/>
      <c r="F15" s="28"/>
      <c r="G15" s="28"/>
      <c r="H15" s="249"/>
      <c r="I15" s="249"/>
      <c r="J15" s="249"/>
      <c r="K15" s="249"/>
      <c r="L15" s="249"/>
      <c r="M15" s="355"/>
      <c r="N15" s="251"/>
    </row>
    <row r="16" spans="1:14" ht="3.95" customHeight="1" x14ac:dyDescent="0.2">
      <c r="B16" s="21"/>
      <c r="C16" s="42"/>
      <c r="D16" s="42"/>
      <c r="E16" s="254"/>
      <c r="F16" s="28"/>
      <c r="G16" s="28"/>
      <c r="H16" s="201"/>
      <c r="I16" s="201"/>
      <c r="J16" s="201"/>
      <c r="K16" s="201"/>
      <c r="L16" s="201"/>
      <c r="M16" s="359"/>
      <c r="N16" s="251"/>
    </row>
    <row r="17" spans="2:14" ht="12.75" customHeight="1" x14ac:dyDescent="0.2">
      <c r="B17" s="21"/>
      <c r="C17" s="256" t="s">
        <v>123</v>
      </c>
      <c r="D17" s="256"/>
      <c r="E17" s="214">
        <v>148042</v>
      </c>
      <c r="F17" s="213">
        <v>144012</v>
      </c>
      <c r="G17" s="213">
        <v>147961</v>
      </c>
      <c r="H17" s="214">
        <v>154901</v>
      </c>
      <c r="I17" s="214">
        <v>159558</v>
      </c>
      <c r="J17" s="214">
        <v>155517</v>
      </c>
      <c r="K17" s="214">
        <v>158405</v>
      </c>
      <c r="L17" s="214">
        <v>164433</v>
      </c>
      <c r="M17" s="352">
        <v>169652</v>
      </c>
      <c r="N17" s="251"/>
    </row>
    <row r="18" spans="2:14" ht="12.75" customHeight="1" x14ac:dyDescent="0.2">
      <c r="B18" s="21"/>
      <c r="C18" s="256" t="s">
        <v>325</v>
      </c>
      <c r="D18" s="256"/>
      <c r="E18" s="214">
        <v>12136</v>
      </c>
      <c r="F18" s="213">
        <v>14125</v>
      </c>
      <c r="G18" s="213">
        <v>14544</v>
      </c>
      <c r="H18" s="214">
        <v>13672</v>
      </c>
      <c r="I18" s="214">
        <v>15309</v>
      </c>
      <c r="J18" s="214">
        <v>17032</v>
      </c>
      <c r="K18" s="214">
        <v>18010</v>
      </c>
      <c r="L18" s="214">
        <v>18552</v>
      </c>
      <c r="M18" s="352">
        <v>20226</v>
      </c>
      <c r="N18" s="251"/>
    </row>
    <row r="19" spans="2:14" ht="12.75" customHeight="1" x14ac:dyDescent="0.2">
      <c r="B19" s="21"/>
      <c r="C19" s="60" t="s">
        <v>137</v>
      </c>
      <c r="E19" s="214">
        <v>18997</v>
      </c>
      <c r="F19" s="213">
        <v>19447</v>
      </c>
      <c r="G19" s="213">
        <v>19390</v>
      </c>
      <c r="H19" s="214">
        <v>19584</v>
      </c>
      <c r="I19" s="214">
        <v>22170</v>
      </c>
      <c r="J19" s="214">
        <v>22583</v>
      </c>
      <c r="K19" s="214">
        <v>22282</v>
      </c>
      <c r="L19" s="214">
        <v>22468</v>
      </c>
      <c r="M19" s="352">
        <v>24689</v>
      </c>
      <c r="N19" s="251"/>
    </row>
    <row r="20" spans="2:14" ht="12.75" customHeight="1" x14ac:dyDescent="0.2">
      <c r="B20" s="21"/>
      <c r="C20" s="60" t="s">
        <v>146</v>
      </c>
      <c r="E20" s="214">
        <v>22431</v>
      </c>
      <c r="F20" s="213">
        <v>22403</v>
      </c>
      <c r="G20" s="213">
        <v>23603</v>
      </c>
      <c r="H20" s="214">
        <v>23518</v>
      </c>
      <c r="I20" s="214">
        <v>23786</v>
      </c>
      <c r="J20" s="214">
        <v>22165</v>
      </c>
      <c r="K20" s="214">
        <v>22346</v>
      </c>
      <c r="L20" s="214">
        <v>22290</v>
      </c>
      <c r="M20" s="352">
        <v>23358</v>
      </c>
      <c r="N20" s="251"/>
    </row>
    <row r="21" spans="2:14" ht="12.75" customHeight="1" x14ac:dyDescent="0.2">
      <c r="B21" s="21"/>
      <c r="C21" s="60" t="s">
        <v>56</v>
      </c>
      <c r="E21" s="213">
        <v>3416</v>
      </c>
      <c r="F21" s="213">
        <v>3664</v>
      </c>
      <c r="G21" s="213">
        <v>4023</v>
      </c>
      <c r="H21" s="213">
        <v>4287</v>
      </c>
      <c r="I21" s="213">
        <v>4364</v>
      </c>
      <c r="J21" s="213">
        <v>4734</v>
      </c>
      <c r="K21" s="213">
        <v>5218</v>
      </c>
      <c r="L21" s="213">
        <v>5485</v>
      </c>
      <c r="M21" s="352">
        <v>5832</v>
      </c>
      <c r="N21" s="251"/>
    </row>
    <row r="22" spans="2:14" s="42" customFormat="1" ht="12.75" customHeight="1" x14ac:dyDescent="0.2">
      <c r="B22" s="21"/>
      <c r="C22" s="42" t="s">
        <v>20</v>
      </c>
      <c r="E22" s="253">
        <v>205022</v>
      </c>
      <c r="F22" s="253">
        <v>203651</v>
      </c>
      <c r="G22" s="253">
        <v>209521</v>
      </c>
      <c r="H22" s="253">
        <v>215962</v>
      </c>
      <c r="I22" s="253">
        <v>225187</v>
      </c>
      <c r="J22" s="253">
        <v>222031</v>
      </c>
      <c r="K22" s="253">
        <v>226261</v>
      </c>
      <c r="L22" s="253">
        <v>233228</v>
      </c>
      <c r="M22" s="353">
        <v>243757</v>
      </c>
      <c r="N22" s="255"/>
    </row>
    <row r="23" spans="2:14" ht="3.95" customHeight="1" x14ac:dyDescent="0.2">
      <c r="B23" s="21"/>
      <c r="E23" s="257"/>
      <c r="F23" s="28"/>
      <c r="G23" s="28"/>
      <c r="H23" s="129"/>
      <c r="I23" s="129"/>
      <c r="J23" s="258"/>
      <c r="K23" s="258"/>
      <c r="L23" s="258"/>
      <c r="M23" s="357"/>
      <c r="N23" s="251"/>
    </row>
    <row r="24" spans="2:14" ht="12.75" customHeight="1" x14ac:dyDescent="0.2">
      <c r="B24" s="21" t="s">
        <v>132</v>
      </c>
      <c r="C24" s="42"/>
      <c r="D24" s="42"/>
      <c r="E24" s="213">
        <v>40</v>
      </c>
      <c r="F24" s="213">
        <v>36</v>
      </c>
      <c r="G24" s="213">
        <v>47</v>
      </c>
      <c r="H24" s="214">
        <v>163</v>
      </c>
      <c r="I24" s="214">
        <v>53</v>
      </c>
      <c r="J24" s="214">
        <v>56</v>
      </c>
      <c r="K24" s="214">
        <v>50</v>
      </c>
      <c r="L24" s="214">
        <v>50</v>
      </c>
      <c r="M24" s="352">
        <v>57</v>
      </c>
      <c r="N24" s="251"/>
    </row>
    <row r="25" spans="2:14" ht="3.95" customHeight="1" x14ac:dyDescent="0.2">
      <c r="B25" s="21"/>
      <c r="E25" s="257"/>
      <c r="F25" s="28"/>
      <c r="G25" s="28"/>
      <c r="H25" s="129"/>
      <c r="I25" s="129"/>
      <c r="J25" s="258"/>
      <c r="K25" s="258"/>
      <c r="L25" s="258"/>
      <c r="M25" s="357"/>
      <c r="N25" s="251"/>
    </row>
    <row r="26" spans="2:14" s="42" customFormat="1" ht="12.75" customHeight="1" thickBot="1" x14ac:dyDescent="0.25">
      <c r="B26" s="21" t="s">
        <v>128</v>
      </c>
      <c r="E26" s="259">
        <v>256908</v>
      </c>
      <c r="F26" s="259">
        <v>255764</v>
      </c>
      <c r="G26" s="259">
        <v>262858</v>
      </c>
      <c r="H26" s="259">
        <v>268723</v>
      </c>
      <c r="I26" s="259">
        <v>279398</v>
      </c>
      <c r="J26" s="259">
        <v>275334</v>
      </c>
      <c r="K26" s="259">
        <v>280389</v>
      </c>
      <c r="L26" s="259">
        <v>294773</v>
      </c>
      <c r="M26" s="358">
        <v>317994</v>
      </c>
      <c r="N26" s="255"/>
    </row>
    <row r="27" spans="2:14" s="42" customFormat="1" ht="12.75" customHeight="1" thickTop="1" x14ac:dyDescent="0.2">
      <c r="B27" s="21"/>
      <c r="E27" s="260"/>
      <c r="F27" s="260"/>
      <c r="G27" s="260"/>
      <c r="H27" s="260"/>
      <c r="I27" s="260"/>
      <c r="J27" s="260"/>
      <c r="K27" s="260"/>
      <c r="L27" s="260"/>
      <c r="M27" s="260"/>
      <c r="N27" s="255"/>
    </row>
    <row r="28" spans="2:14" s="42" customFormat="1" ht="12.75" customHeight="1" x14ac:dyDescent="0.2">
      <c r="B28" s="21" t="s">
        <v>338</v>
      </c>
      <c r="C28" s="60"/>
      <c r="E28" s="260"/>
      <c r="F28" s="260"/>
      <c r="G28" s="260"/>
      <c r="H28" s="260"/>
      <c r="I28" s="260"/>
      <c r="J28" s="260"/>
      <c r="K28" s="260"/>
      <c r="L28" s="260"/>
      <c r="M28" s="260"/>
      <c r="N28" s="255"/>
    </row>
    <row r="29" spans="2:14" s="42" customFormat="1" ht="12.75" customHeight="1" x14ac:dyDescent="0.2">
      <c r="B29" s="60"/>
      <c r="C29" s="570" t="s">
        <v>317</v>
      </c>
      <c r="E29" s="213">
        <v>15430</v>
      </c>
      <c r="F29" s="213">
        <v>15045</v>
      </c>
      <c r="G29" s="213">
        <v>16343</v>
      </c>
      <c r="H29" s="213">
        <v>16365</v>
      </c>
      <c r="I29" s="213">
        <v>17209</v>
      </c>
      <c r="J29" s="213">
        <v>17289</v>
      </c>
      <c r="K29" s="213">
        <v>18297</v>
      </c>
      <c r="L29" s="213">
        <v>18095</v>
      </c>
      <c r="M29" s="260"/>
      <c r="N29" s="255"/>
    </row>
    <row r="30" spans="2:14" s="61" customFormat="1" ht="12.75" customHeight="1" x14ac:dyDescent="0.2">
      <c r="B30" s="74"/>
      <c r="C30" s="198"/>
      <c r="D30" s="198"/>
      <c r="E30" s="213"/>
      <c r="F30" s="213"/>
      <c r="G30" s="213"/>
      <c r="H30" s="213"/>
      <c r="I30" s="213"/>
      <c r="J30" s="213"/>
      <c r="K30" s="213"/>
      <c r="L30" s="213"/>
      <c r="M30" s="260"/>
      <c r="N30" s="251"/>
    </row>
    <row r="31" spans="2:14" s="42" customFormat="1" ht="12.75" customHeight="1" x14ac:dyDescent="0.2">
      <c r="B31" s="10" t="s">
        <v>37</v>
      </c>
      <c r="E31" s="216"/>
      <c r="F31" s="216"/>
      <c r="G31" s="60"/>
      <c r="H31" s="216"/>
      <c r="I31" s="218"/>
      <c r="J31" s="218"/>
      <c r="K31" s="218"/>
      <c r="L31" s="218"/>
      <c r="M31" s="219"/>
      <c r="N31" s="219"/>
    </row>
    <row r="32" spans="2:14" ht="25.5" customHeight="1" x14ac:dyDescent="0.2">
      <c r="B32" s="159" t="s">
        <v>38</v>
      </c>
      <c r="C32" s="621" t="s">
        <v>160</v>
      </c>
      <c r="D32" s="621"/>
      <c r="E32" s="621"/>
      <c r="F32" s="621"/>
      <c r="G32" s="621"/>
      <c r="H32" s="621"/>
      <c r="I32" s="621"/>
      <c r="J32" s="621"/>
      <c r="K32" s="621"/>
      <c r="L32" s="621"/>
      <c r="M32" s="621"/>
      <c r="N32" s="569"/>
    </row>
    <row r="33" spans="2:14" ht="25.5" customHeight="1" x14ac:dyDescent="0.2">
      <c r="B33" s="159" t="s">
        <v>39</v>
      </c>
      <c r="C33" s="621" t="s">
        <v>337</v>
      </c>
      <c r="D33" s="621"/>
      <c r="E33" s="621"/>
      <c r="F33" s="621"/>
      <c r="G33" s="621"/>
      <c r="H33" s="621"/>
      <c r="I33" s="621"/>
      <c r="J33" s="621"/>
      <c r="K33" s="621"/>
      <c r="L33" s="621"/>
      <c r="M33" s="621"/>
      <c r="N33" s="569"/>
    </row>
    <row r="34" spans="2:14" x14ac:dyDescent="0.2">
      <c r="B34" s="159" t="s">
        <v>115</v>
      </c>
      <c r="C34" s="520" t="s">
        <v>153</v>
      </c>
      <c r="D34" s="520"/>
      <c r="E34" s="520"/>
      <c r="F34" s="520"/>
      <c r="G34" s="520"/>
      <c r="H34" s="520"/>
      <c r="I34" s="520"/>
      <c r="J34" s="520"/>
      <c r="K34" s="520"/>
      <c r="L34" s="572"/>
      <c r="M34" s="520"/>
      <c r="N34" s="520"/>
    </row>
  </sheetData>
  <sheetProtection formatCells="0" formatColumns="0" formatRows="0" sort="0" autoFilter="0" pivotTables="0"/>
  <mergeCells count="3">
    <mergeCell ref="E1:M1"/>
    <mergeCell ref="C32:M32"/>
    <mergeCell ref="C33:M33"/>
  </mergeCells>
  <conditionalFormatting sqref="X48:X49 X119:X120 M119:M120 F120:L121 E119:E120 E48:M49">
    <cfRule type="cellIs" dxfId="7" priority="1" stopIfTrue="1" operator="lessThan">
      <formula>0</formula>
    </cfRule>
  </conditionalFormatting>
  <hyperlinks>
    <hyperlink ref="A1" location="Index!A1" display="Index"/>
  </hyperlinks>
  <pageMargins left="0.74803149606299213" right="0.74803149606299213" top="0.98425196850393704" bottom="0.98425196850393704" header="0.51181102362204722" footer="0.51181102362204722"/>
  <pageSetup paperSize="9" scale="87" orientation="landscape" horizontalDpi="300" verticalDpi="300" r:id="rId1"/>
  <headerFooter alignWithMargins="0">
    <oddHeader>&amp;L&amp;"Vodafone Rg,Regular"Vodafone Group Plc&amp;C&amp;"Vodafone Rg,Regular"08 Voice usage</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16</vt:i4>
      </vt:variant>
      <vt:variant>
        <vt:lpstr>Named Ranges</vt:lpstr>
      </vt:variant>
      <vt:variant>
        <vt:i4>17</vt:i4>
      </vt:variant>
    </vt:vector>
  </HeadingPairs>
  <TitlesOfParts>
    <vt:vector size="33" baseType="lpstr">
      <vt:lpstr>Index</vt:lpstr>
      <vt:lpstr>01 Quarterly revenue</vt:lpstr>
      <vt:lpstr>02 Regional results</vt:lpstr>
      <vt:lpstr>03 Adjusted income statement</vt:lpstr>
      <vt:lpstr>04 Cash flow</vt:lpstr>
      <vt:lpstr>05 Half-year regional analysis</vt:lpstr>
      <vt:lpstr>06 Mobile customers</vt:lpstr>
      <vt:lpstr>07 Churn</vt:lpstr>
      <vt:lpstr>08 Voice usage</vt:lpstr>
      <vt:lpstr>09 Messaging usage</vt:lpstr>
      <vt:lpstr>10 Data usage</vt:lpstr>
      <vt:lpstr>11 ARPU</vt:lpstr>
      <vt:lpstr>12 Smartphones</vt:lpstr>
      <vt:lpstr>13 Fixed broadband customers</vt:lpstr>
      <vt:lpstr>14 Average forex rates</vt:lpstr>
      <vt:lpstr>15 Definitions</vt:lpstr>
      <vt:lpstr>'01 Quarterly revenue'!Print_Area</vt:lpstr>
      <vt:lpstr>'02 Regional results'!Print_Area</vt:lpstr>
      <vt:lpstr>'03 Adjusted income statement'!Print_Area</vt:lpstr>
      <vt:lpstr>'04 Cash flow'!Print_Area</vt:lpstr>
      <vt:lpstr>'05 Half-year regional analysis'!Print_Area</vt:lpstr>
      <vt:lpstr>'06 Mobile customers'!Print_Area</vt:lpstr>
      <vt:lpstr>'07 Churn'!Print_Area</vt:lpstr>
      <vt:lpstr>'08 Voice usage'!Print_Area</vt:lpstr>
      <vt:lpstr>'09 Messaging usage'!Print_Area</vt:lpstr>
      <vt:lpstr>'10 Data usage'!Print_Area</vt:lpstr>
      <vt:lpstr>'12 Smartphones'!Print_Area</vt:lpstr>
      <vt:lpstr>'13 Fixed broadband customers'!Print_Area</vt:lpstr>
      <vt:lpstr>'15 Definitions'!Print_Area</vt:lpstr>
      <vt:lpstr>Index!Print_Area</vt:lpstr>
      <vt:lpstr>'01 Quarterly revenue'!Print_Titles</vt:lpstr>
      <vt:lpstr>'02 Regional results'!Print_Titles</vt:lpstr>
      <vt:lpstr>'02 Regional results'!regionalresults_web</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Battoo, Anoop, Vodafone Group</dc:creator>
  <cp:lastModifiedBy>Taylor, Eric, Vodafone Group</cp:lastModifiedBy>
  <cp:lastPrinted>2014-07-23T07:38:33Z</cp:lastPrinted>
  <dcterms:created xsi:type="dcterms:W3CDTF">2014-07-20T19:38:37Z</dcterms:created>
  <dcterms:modified xsi:type="dcterms:W3CDTF">2014-09-23T16:43:20Z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230175153</vt:i4>
  </property>
  <property fmtid="{D5CDD505-2E9C-101B-9397-08002B2CF9AE}" pid="4" name="_EmailSubject">
    <vt:lpwstr>Web spreadhseet - update</vt:lpwstr>
  </property>
  <property fmtid="{D5CDD505-2E9C-101B-9397-08002B2CF9AE}" pid="5" name="_AuthorEmail">
    <vt:lpwstr>Eric.Taylor@vodafone.com</vt:lpwstr>
  </property>
  <property fmtid="{D5CDD505-2E9C-101B-9397-08002B2CF9AE}" pid="6" name="_AuthorEmailDisplayName">
    <vt:lpwstr>Taylor, Eric, Vodafone Group</vt:lpwstr>
  </property>
</Properties>
</file>